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9375" windowHeight="4965" tabRatio="911" activeTab="4"/>
  </bookViews>
  <sheets>
    <sheet name="Form1 GENERAL" sheetId="1" r:id="rId1"/>
    <sheet name="Form1 CUM BLDG" sheetId="40" r:id="rId2"/>
    <sheet name="Form2 GENERAL" sheetId="17" r:id="rId3"/>
    <sheet name="Form2 CUM BLDG" sheetId="43" r:id="rId4"/>
    <sheet name="Form4b GENERAL" sheetId="22" r:id="rId5"/>
    <sheet name="Form4b CUM BLDG" sheetId="5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25725"/>
</workbook>
</file>

<file path=xl/calcChain.xml><?xml version="1.0" encoding="utf-8"?>
<calcChain xmlns="http://schemas.openxmlformats.org/spreadsheetml/2006/main">
  <c r="I29" i="40"/>
  <c r="I36"/>
  <c r="I43"/>
  <c r="I44"/>
  <c r="I52"/>
  <c r="I59"/>
  <c r="I66"/>
  <c r="I73"/>
  <c r="I74"/>
  <c r="I85"/>
  <c r="I91"/>
  <c r="I98"/>
  <c r="I105"/>
  <c r="I112"/>
  <c r="I119"/>
  <c r="I126"/>
  <c r="I133"/>
  <c r="I143"/>
  <c r="I145"/>
  <c r="I160"/>
  <c r="I168"/>
  <c r="I174"/>
  <c r="I181"/>
  <c r="H184"/>
  <c r="I188"/>
  <c r="I190"/>
  <c r="I192"/>
  <c r="H18" i="1"/>
  <c r="I29" s="1"/>
  <c r="H34"/>
  <c r="H35"/>
  <c r="H36"/>
  <c r="H42"/>
  <c r="H43"/>
  <c r="I46" s="1"/>
  <c r="H51"/>
  <c r="H52"/>
  <c r="I55" s="1"/>
  <c r="I77" s="1"/>
  <c r="H58"/>
  <c r="I62" s="1"/>
  <c r="H65"/>
  <c r="H66"/>
  <c r="I69"/>
  <c r="H72"/>
  <c r="H73"/>
  <c r="H74"/>
  <c r="I76"/>
  <c r="H83"/>
  <c r="H84"/>
  <c r="H85"/>
  <c r="H86"/>
  <c r="H87"/>
  <c r="H88"/>
  <c r="I89"/>
  <c r="H91"/>
  <c r="H92"/>
  <c r="H93"/>
  <c r="H94"/>
  <c r="H95"/>
  <c r="I95"/>
  <c r="H98"/>
  <c r="I102"/>
  <c r="H105"/>
  <c r="I109"/>
  <c r="H112"/>
  <c r="I116"/>
  <c r="H119"/>
  <c r="I123"/>
  <c r="H126"/>
  <c r="I130"/>
  <c r="I137"/>
  <c r="H141"/>
  <c r="I147" s="1"/>
  <c r="I149" s="1"/>
  <c r="H142"/>
  <c r="H143"/>
  <c r="I164"/>
  <c r="I172"/>
  <c r="I178"/>
  <c r="I185"/>
  <c r="H188"/>
  <c r="H189"/>
  <c r="I192" s="1"/>
  <c r="I194" s="1"/>
  <c r="K17" i="43"/>
  <c r="K18"/>
  <c r="K22"/>
  <c r="K38"/>
  <c r="K60"/>
  <c r="M60"/>
  <c r="K73"/>
  <c r="M73"/>
  <c r="K17" i="17"/>
  <c r="K18"/>
  <c r="K22"/>
  <c r="K38"/>
  <c r="M38"/>
  <c r="K52"/>
  <c r="M52"/>
  <c r="K59"/>
  <c r="M59"/>
  <c r="K60"/>
  <c r="M60"/>
  <c r="K61"/>
  <c r="M61"/>
  <c r="K73"/>
  <c r="M73"/>
  <c r="O8" i="55"/>
  <c r="M14"/>
  <c r="M21" s="1"/>
  <c r="M16"/>
  <c r="M17"/>
  <c r="N21"/>
  <c r="M24"/>
  <c r="M25"/>
  <c r="M28"/>
  <c r="M29"/>
  <c r="M33"/>
  <c r="O8" i="22"/>
  <c r="M16"/>
  <c r="M24"/>
  <c r="M25"/>
  <c r="M28"/>
  <c r="M29"/>
  <c r="M30"/>
  <c r="M30" i="55" l="1"/>
  <c r="M31"/>
  <c r="M34" s="1"/>
  <c r="H32" i="1"/>
  <c r="H33"/>
  <c r="M36" i="55" l="1"/>
  <c r="M38"/>
  <c r="M39" s="1"/>
  <c r="I39" i="1"/>
  <c r="I47" s="1"/>
  <c r="I196" s="1"/>
  <c r="M14" i="22" s="1"/>
  <c r="M21" s="1"/>
  <c r="M31" s="1"/>
  <c r="M34" s="1"/>
  <c r="M38" l="1"/>
  <c r="M39" s="1"/>
  <c r="M36"/>
</calcChain>
</file>

<file path=xl/sharedStrings.xml><?xml version="1.0" encoding="utf-8"?>
<sst xmlns="http://schemas.openxmlformats.org/spreadsheetml/2006/main" count="689" uniqueCount="280">
  <si>
    <t>BUDGET ESTIMATE FOR</t>
  </si>
  <si>
    <t>(Office, Board, Commission, Department, Institution or Fund)</t>
  </si>
  <si>
    <t>(If County Budget, Enter County Name)</t>
  </si>
  <si>
    <t>Total</t>
  </si>
  <si>
    <t>Items</t>
  </si>
  <si>
    <t>Estimate</t>
  </si>
  <si>
    <t>Approved</t>
  </si>
  <si>
    <t>PERSONAL SERVICES</t>
  </si>
  <si>
    <t>Salaries and Wages</t>
  </si>
  <si>
    <t>Employee Benefits</t>
  </si>
  <si>
    <t>Other Personal Services</t>
  </si>
  <si>
    <t>Total Personal Services</t>
  </si>
  <si>
    <t>SUPPLIES</t>
  </si>
  <si>
    <t>Office Supplies</t>
  </si>
  <si>
    <t>Operating Supplies</t>
  </si>
  <si>
    <t>Repair and Maintenance Supplies</t>
  </si>
  <si>
    <t>Other Supplies</t>
  </si>
  <si>
    <t>Total Supplies</t>
  </si>
  <si>
    <t>OTHER SERVICES AND CHARGES</t>
  </si>
  <si>
    <t>Professional Services</t>
  </si>
  <si>
    <t>Communication and Transportation</t>
  </si>
  <si>
    <t>Printing and Advertising</t>
  </si>
  <si>
    <t>Insurance</t>
  </si>
  <si>
    <t>Utility Services</t>
  </si>
  <si>
    <t>Repairs and Maintenance</t>
  </si>
  <si>
    <t>Rentals</t>
  </si>
  <si>
    <t>Debt Service</t>
  </si>
  <si>
    <t>Other Services and Charges</t>
  </si>
  <si>
    <t>Total Other Services and Charges</t>
  </si>
  <si>
    <t>CAPITAL OUTLAYS</t>
  </si>
  <si>
    <t>Land</t>
  </si>
  <si>
    <t>Buildings</t>
  </si>
  <si>
    <t>Improvements Other Than Buildings</t>
  </si>
  <si>
    <t>Machinery and Equipment</t>
  </si>
  <si>
    <t>Other Capital Outlays</t>
  </si>
  <si>
    <t>Total Capital Outlay</t>
  </si>
  <si>
    <t>TOTAL BUDGET ESTIMATE</t>
  </si>
  <si>
    <t>(Name of Office, Board, Commission, Department, Institution or Fund)</t>
  </si>
  <si>
    <t>day of</t>
  </si>
  <si>
    <t>PRESCRIBED BY DEPARTMENT OF LOCAL GOVERNMENT FINANCE</t>
  </si>
  <si>
    <t>Budget Form No. 1 (Rev. 2002)</t>
  </si>
  <si>
    <t>APPROVED BY STATE BOARD OF ACCOUNTS</t>
  </si>
  <si>
    <t>(If City, Town or Fire Protection District Budget, Enter Name)</t>
  </si>
  <si>
    <t xml:space="preserve"> ID    YEAR   CO    TYPE      KEY</t>
  </si>
  <si>
    <t>(I) (We) herby certify that the foregoing is a true and fair estimate of the necessary expense of the</t>
  </si>
  <si>
    <t>Dated this</t>
  </si>
  <si>
    <t>City &amp; Town Budget Form No. 2 (Rev. 2002)</t>
  </si>
  <si>
    <t>APPROVED BY THE STATE BOARD OF ACCOUNTS</t>
  </si>
  <si>
    <t>ID</t>
  </si>
  <si>
    <t>YEAR</t>
  </si>
  <si>
    <t>CO</t>
  </si>
  <si>
    <t>TYPE</t>
  </si>
  <si>
    <t>KEY</t>
  </si>
  <si>
    <t>FROM SOURCES OTHER THAN GENERAL PROPERTY TAXES</t>
  </si>
  <si>
    <t>ESTIMATED AMOUNTS TO BE RECEIVED</t>
  </si>
  <si>
    <t>~A~</t>
  </si>
  <si>
    <t>~X~</t>
  </si>
  <si>
    <t>~B~</t>
  </si>
  <si>
    <t>Department of</t>
  </si>
  <si>
    <t>to</t>
  </si>
  <si>
    <t>Local</t>
  </si>
  <si>
    <t>Governmental Finance</t>
  </si>
  <si>
    <t>OTHER TAXES:</t>
  </si>
  <si>
    <t>0201</t>
  </si>
  <si>
    <t>Financial Institutions Tax……………………………..</t>
  </si>
  <si>
    <t xml:space="preserve"> </t>
  </si>
  <si>
    <t>0202</t>
  </si>
  <si>
    <t>License Excise Tax…………………………………</t>
  </si>
  <si>
    <t>0203</t>
  </si>
  <si>
    <t>CAGIT Certified Shares............................................</t>
  </si>
  <si>
    <t>0204</t>
  </si>
  <si>
    <t>CAGIT Property Tax Replacement Credit...............</t>
  </si>
  <si>
    <t>xxxxxxxxxx</t>
  </si>
  <si>
    <t>0212</t>
  </si>
  <si>
    <t>County Option Income Tax (COIT)................................…</t>
  </si>
  <si>
    <t>0217</t>
  </si>
  <si>
    <t xml:space="preserve">CVET Commercial Vehicle Excise Tax……………... </t>
  </si>
  <si>
    <t>0207</t>
  </si>
  <si>
    <t>Wheeltax…………………………………………….</t>
  </si>
  <si>
    <t>0206</t>
  </si>
  <si>
    <t>LICENSES AND PERMITS:</t>
  </si>
  <si>
    <t>3101</t>
  </si>
  <si>
    <t>Dog Licenses.........................……..........................</t>
  </si>
  <si>
    <t>3102</t>
  </si>
  <si>
    <t>Cable TV…………………..…………………………..</t>
  </si>
  <si>
    <t>.........…….............</t>
  </si>
  <si>
    <t>3201</t>
  </si>
  <si>
    <t>Building Permits...............................………...................</t>
  </si>
  <si>
    <t>3202</t>
  </si>
  <si>
    <t>Street and Curb Cut Permits................……...............</t>
  </si>
  <si>
    <t>INTERGOVERNMENTAL REVENUE:</t>
  </si>
  <si>
    <t>1121</t>
  </si>
  <si>
    <t>1300</t>
  </si>
  <si>
    <t>Federal payments in Lieu of Taxes............................</t>
  </si>
  <si>
    <t>1399</t>
  </si>
  <si>
    <t>Motor Vehicle Highway Distributions................................</t>
  </si>
  <si>
    <t>1417</t>
  </si>
  <si>
    <t>Local Road and Street …………….................................</t>
  </si>
  <si>
    <t>1501</t>
  </si>
  <si>
    <t>Liquor Excise Tax Distributions..................................</t>
  </si>
  <si>
    <t>1502</t>
  </si>
  <si>
    <t>Alcohol Beverage Gallonage Tax Distribution...................</t>
  </si>
  <si>
    <t>1503</t>
  </si>
  <si>
    <t>Cigarette Tax Distribution-General............................</t>
  </si>
  <si>
    <t>1504</t>
  </si>
  <si>
    <t>Cigarette Tax to CCIF..................................................</t>
  </si>
  <si>
    <t>1505</t>
  </si>
  <si>
    <t>Cigarette Tax-Fire Pension Fund................................</t>
  </si>
  <si>
    <t>1506</t>
  </si>
  <si>
    <t>Cigarette Tax-Police Pension Fund.............................</t>
  </si>
  <si>
    <t>1600</t>
  </si>
  <si>
    <t>State Payments in  Lieu of Taxes...............................</t>
  </si>
  <si>
    <t>CHARGES FOR SERVICES:</t>
  </si>
  <si>
    <t>2206</t>
  </si>
  <si>
    <t>Fire Protection Contracts.........................................</t>
  </si>
  <si>
    <t>2501</t>
  </si>
  <si>
    <t>Dog Pound Receipts................................................</t>
  </si>
  <si>
    <t>FINES AND FORFEITURES:</t>
  </si>
  <si>
    <t>4101</t>
  </si>
  <si>
    <t>Court Docket Fees...................................................</t>
  </si>
  <si>
    <t>4104</t>
  </si>
  <si>
    <t>Ordinance Violations...............................................</t>
  </si>
  <si>
    <t>MISCELLANEOUS REVENUE:</t>
  </si>
  <si>
    <t>6100</t>
  </si>
  <si>
    <t>Interest on Investments................…...........................</t>
  </si>
  <si>
    <t>6200</t>
  </si>
  <si>
    <t>Rental Property.................….......................................</t>
  </si>
  <si>
    <t>6500</t>
  </si>
  <si>
    <t>Miscellaneous Revenue……………………....………</t>
  </si>
  <si>
    <t>OTHER FINANCING SOURCES:</t>
  </si>
  <si>
    <t>5201</t>
  </si>
  <si>
    <t>Transfer from Parking Meter Fund..........................</t>
  </si>
  <si>
    <t>5202</t>
  </si>
  <si>
    <t>Transfer from CCIF..................................................</t>
  </si>
  <si>
    <t>5205</t>
  </si>
  <si>
    <t>Transfer from _____________Utility.......................</t>
  </si>
  <si>
    <t>........................</t>
  </si>
  <si>
    <t>9999</t>
  </si>
  <si>
    <t>Total Columns A and B............................</t>
  </si>
  <si>
    <t>Line 8A</t>
  </si>
  <si>
    <t>Line 8B</t>
  </si>
  <si>
    <t xml:space="preserve">NOTE:  </t>
  </si>
  <si>
    <t>Col. A is for the period from July 1 to December 31 of the present year.</t>
  </si>
  <si>
    <t>Col. B is for the period from January 1 to December 31 of the incoming year.</t>
  </si>
  <si>
    <t>Cols. X are reserved for the Department of Local Government Finance.</t>
  </si>
  <si>
    <t>(CAGIT) means County Adjusted Gross Income Tax.</t>
  </si>
  <si>
    <t>(NOT TO BE PUBLISHED)</t>
  </si>
  <si>
    <t>1.</t>
  </si>
  <si>
    <t>6.</t>
  </si>
  <si>
    <t>7.</t>
  </si>
  <si>
    <t>2.</t>
  </si>
  <si>
    <t>3.</t>
  </si>
  <si>
    <t>4.</t>
  </si>
  <si>
    <t>5.</t>
  </si>
  <si>
    <t>TAXING UNIT</t>
  </si>
  <si>
    <t>COUNTY</t>
  </si>
  <si>
    <t>BUDGET</t>
  </si>
  <si>
    <t>TAX ADJUSTMENT</t>
  </si>
  <si>
    <t>BOARD</t>
  </si>
  <si>
    <t>Budget Form 4-B (rev. 2002)</t>
  </si>
  <si>
    <t>FUND</t>
  </si>
  <si>
    <t>BUDGET ESTIMATE - FINANCIAL STATEMENT - PROPOSED TAX RATE</t>
  </si>
  <si>
    <t xml:space="preserve">NET ASSESSED VALUATION </t>
  </si>
  <si>
    <t>(This form is to be prepared for each fund that requires either a tax rate or an appropriation)</t>
  </si>
  <si>
    <t>AMOUNT USED TO</t>
  </si>
  <si>
    <t>CONTROL BOARD</t>
  </si>
  <si>
    <t>COMPUTE PUBLISHED</t>
  </si>
  <si>
    <t>APPROPRIATING</t>
  </si>
  <si>
    <t>AND DLGF FINAL</t>
  </si>
  <si>
    <t>FUNDS REQUIRED FOR EXPENSES TO DECEMBER 31st OF INCOMING YEAR:</t>
  </si>
  <si>
    <t>BODY</t>
  </si>
  <si>
    <t>ACTION</t>
  </si>
  <si>
    <t>Total budget estimate for incoming year</t>
  </si>
  <si>
    <t>Necessary expenditures, July 1 to December 31 of present year, to be made from appropriation</t>
  </si>
  <si>
    <t>unexpended</t>
  </si>
  <si>
    <t>Additional appropriation necessary to be made July 1 to December 31 of present year</t>
  </si>
  <si>
    <t>Outstanding temporary loans</t>
  </si>
  <si>
    <t>a.  To be paid not included in lines 2 or 3</t>
  </si>
  <si>
    <t>b.  Not repaid by December 31 of present year</t>
  </si>
  <si>
    <t>Total funds required (add lines 1, 2, 3, 4a and 4b)</t>
  </si>
  <si>
    <t>FUNDS ON HAND TO BE RECEIVED FROM SOURCES OTHER THAN PROPOSED TAX LEVY:</t>
  </si>
  <si>
    <t>Actual cash balance, June 30 of present year (including cash investments)</t>
  </si>
  <si>
    <t>8.</t>
  </si>
  <si>
    <t>Miscellaneous revenue to be received July 1 of present year to December 31 of incoming year</t>
  </si>
  <si>
    <t>(Schedule on File):</t>
  </si>
  <si>
    <t>a.  Total Column A Budget Form 2</t>
  </si>
  <si>
    <t>b.  Total Column B Budget Form 2</t>
  </si>
  <si>
    <t>9.</t>
  </si>
  <si>
    <t>TOTAL FUNDS (add lines 6, 7, 8a and 8b)</t>
  </si>
  <si>
    <t>10.</t>
  </si>
  <si>
    <t>Net amount to be raised for expenses to December 31 of incoming year (deduct line 9 from line 5)</t>
  </si>
  <si>
    <t>11.</t>
  </si>
  <si>
    <t>Operating balance (not in excess of expense January 1 to June 30, less miscellaneous revenue for</t>
  </si>
  <si>
    <t>same period)</t>
  </si>
  <si>
    <t>12.</t>
  </si>
  <si>
    <t>Amount to be raised by tax levy (add lines 10 and 11)</t>
  </si>
  <si>
    <t>13.</t>
  </si>
  <si>
    <t>Property Tax Replacement Credit from Local Option Tax</t>
  </si>
  <si>
    <t>14.</t>
  </si>
  <si>
    <t>NET AMOUNT TO BE RAISED BY TAX LEVY (deduct line 13 from line 12)</t>
  </si>
  <si>
    <t>15.</t>
  </si>
  <si>
    <t>Levy Excess Fund applied to current budget</t>
  </si>
  <si>
    <t>XXXXXXXXXXXXXX</t>
  </si>
  <si>
    <t>16.</t>
  </si>
  <si>
    <t>Net amount to be raised</t>
  </si>
  <si>
    <t>17.</t>
  </si>
  <si>
    <t>Net Tax Rate on each one hundred dollars of taxable property</t>
  </si>
  <si>
    <t>SPEC</t>
  </si>
  <si>
    <t>LAKE</t>
  </si>
  <si>
    <t>COUNTY, INDIANA</t>
  </si>
  <si>
    <t xml:space="preserve">COUNTY </t>
  </si>
  <si>
    <t>Taxes to be collected, present year</t>
  </si>
  <si>
    <r>
      <t xml:space="preserve">CITY, TOWN, FIRE PROT. DISTR. </t>
    </r>
    <r>
      <rPr>
        <u/>
        <sz val="8"/>
        <rFont val="Arial"/>
        <family val="2"/>
      </rPr>
      <t>GARY/CHICAGO INTERNATIONAL AIRPORT</t>
    </r>
  </si>
  <si>
    <t>General</t>
  </si>
  <si>
    <t>Cumulative Building</t>
  </si>
  <si>
    <t>GARY/CHICAGO INTERNATIONAL AIRPORT</t>
  </si>
  <si>
    <t>Gary/Chicago International Airport</t>
  </si>
  <si>
    <r>
      <t xml:space="preserve">ESTIMATE  OF  MISCELLANEOUS  REVENUES </t>
    </r>
    <r>
      <rPr>
        <b/>
        <u/>
        <sz val="9"/>
        <rFont val="Arial"/>
        <family val="2"/>
      </rPr>
      <t>CUMULATIVE BUILDING</t>
    </r>
    <r>
      <rPr>
        <b/>
        <sz val="9"/>
        <rFont val="Arial"/>
        <family val="2"/>
      </rPr>
      <t xml:space="preserve"> FUND</t>
    </r>
  </si>
  <si>
    <r>
      <t xml:space="preserve">ESTIMATE  OF  MISCELLANEOUS  REVENUES </t>
    </r>
    <r>
      <rPr>
        <b/>
        <u/>
        <sz val="9"/>
        <rFont val="Arial"/>
        <family val="2"/>
      </rPr>
      <t>GENERAL</t>
    </r>
    <r>
      <rPr>
        <b/>
        <sz val="9"/>
        <rFont val="Arial"/>
        <family val="2"/>
      </rPr>
      <t xml:space="preserve"> FUND</t>
    </r>
  </si>
  <si>
    <t>CUMULATIVE BUILDING</t>
  </si>
  <si>
    <t>GENERAL</t>
  </si>
  <si>
    <t>XXX Property Tax</t>
  </si>
  <si>
    <t>XXX 2005 Property Tax</t>
  </si>
  <si>
    <t>Salaries &amp; Wages</t>
  </si>
  <si>
    <t>Employer Social Security</t>
  </si>
  <si>
    <t>Retirement (PERF)</t>
  </si>
  <si>
    <t>Employee Health Insurance</t>
  </si>
  <si>
    <t>Unemployment Compensation</t>
  </si>
  <si>
    <t>Office Minor Equipment</t>
  </si>
  <si>
    <t>Gasoline</t>
  </si>
  <si>
    <t>Garage &amp; Motor Supplies</t>
  </si>
  <si>
    <t>Repair Parts</t>
  </si>
  <si>
    <t>Wildlife Management</t>
  </si>
  <si>
    <t>Security Services</t>
  </si>
  <si>
    <t>Janitorial Services</t>
  </si>
  <si>
    <t>ARFF-Airport Fire Rescue</t>
  </si>
  <si>
    <t>Marketing</t>
  </si>
  <si>
    <t>Travel &amp; Education</t>
  </si>
  <si>
    <t>Telephone</t>
  </si>
  <si>
    <t>Postage &amp; Handling</t>
  </si>
  <si>
    <t>Computer Support</t>
  </si>
  <si>
    <t>Board Meeting Attendance</t>
  </si>
  <si>
    <t>Printing &amp; Advertising</t>
  </si>
  <si>
    <t>Electricity, Gas, &amp; Water</t>
  </si>
  <si>
    <t>Rents</t>
  </si>
  <si>
    <t>Refunds, Awards, &amp; Indemnities</t>
  </si>
  <si>
    <t>Subscriptions &amp; Dues</t>
  </si>
  <si>
    <t>Other Charges &amp; Services</t>
  </si>
  <si>
    <t>Capital Outlays</t>
  </si>
  <si>
    <t>Workmen's Compensation</t>
  </si>
  <si>
    <t>Landscaping Services</t>
  </si>
  <si>
    <t>Repairs &amp; Maintenance</t>
  </si>
  <si>
    <t>Principal &amp; Interest Payments</t>
  </si>
  <si>
    <t>Rental of Property.......   .......................................</t>
  </si>
  <si>
    <t>Chicago/Gary</t>
  </si>
  <si>
    <t>Federal &amp; State Matching Funds………………....</t>
  </si>
  <si>
    <t>EE Drug Screening</t>
  </si>
  <si>
    <t>Uniforms</t>
  </si>
  <si>
    <t>Bottled Water</t>
  </si>
  <si>
    <t>Air Traffic Control Service</t>
  </si>
  <si>
    <t xml:space="preserve">                             Nicole Thorn</t>
  </si>
  <si>
    <t xml:space="preserve">                          Finance Manager</t>
  </si>
  <si>
    <t xml:space="preserve">                              Nicole Thorn</t>
  </si>
  <si>
    <t xml:space="preserve">                           Finance Manager</t>
  </si>
  <si>
    <t>EE Assistance Program</t>
  </si>
  <si>
    <t xml:space="preserve">Fuel Flowage/Terminal/Landing Fees/Parking </t>
  </si>
  <si>
    <t>Salaries &amp; Wages Overtime</t>
  </si>
  <si>
    <t>Xfer to Expansion Program</t>
  </si>
  <si>
    <t>8101</t>
  </si>
  <si>
    <t>007</t>
  </si>
  <si>
    <t>8190</t>
  </si>
  <si>
    <t>009</t>
  </si>
  <si>
    <t xml:space="preserve"> 8190  2012    45   SPEC  009</t>
  </si>
  <si>
    <t>for the calendar year 2012 for the purposes therein specified.</t>
  </si>
  <si>
    <t>8101      2012    45  SPEC   007</t>
  </si>
  <si>
    <t>For Calendar Year 2012</t>
  </si>
  <si>
    <t xml:space="preserve">     FOR USE IN PREPARATION OF ESTIMATE OF FUNDS TO BE RAISED, YEAR 2012</t>
  </si>
  <si>
    <t>Jan. 1, 2012</t>
  </si>
  <si>
    <t>Dec. 31, 2012</t>
  </si>
  <si>
    <t>, 2009.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</si>
</sst>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&quot;$&quot;#,##0"/>
    <numFmt numFmtId="175" formatCode="#,##0.0000"/>
  </numFmts>
  <fonts count="19">
    <font>
      <sz val="10"/>
      <name val="Arial"/>
    </font>
    <font>
      <b/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1"/>
      <name val="Arial"/>
      <family val="2"/>
    </font>
    <font>
      <u/>
      <sz val="8"/>
      <name val="Arial"/>
      <family val="2"/>
    </font>
    <font>
      <b/>
      <u/>
      <sz val="9"/>
      <name val="Arial"/>
      <family val="2"/>
    </font>
    <font>
      <u/>
      <sz val="8"/>
      <name val="Arial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/>
    <xf numFmtId="0" fontId="3" fillId="0" borderId="0" xfId="0" applyFont="1"/>
    <xf numFmtId="1" fontId="0" fillId="0" borderId="0" xfId="1" applyNumberFormat="1" applyFont="1"/>
    <xf numFmtId="1" fontId="3" fillId="0" borderId="0" xfId="1" applyNumberFormat="1" applyFont="1"/>
    <xf numFmtId="0" fontId="0" fillId="0" borderId="0" xfId="0" applyAlignment="1"/>
    <xf numFmtId="0" fontId="0" fillId="0" borderId="1" xfId="0" applyBorder="1" applyAlignment="1"/>
    <xf numFmtId="0" fontId="0" fillId="0" borderId="1" xfId="0" applyBorder="1"/>
    <xf numFmtId="1" fontId="0" fillId="0" borderId="1" xfId="1" applyNumberFormat="1" applyFont="1" applyBorder="1"/>
    <xf numFmtId="1" fontId="0" fillId="0" borderId="0" xfId="1" applyNumberFormat="1" applyFont="1" applyBorder="1"/>
    <xf numFmtId="0" fontId="0" fillId="0" borderId="2" xfId="0" applyBorder="1" applyAlignment="1"/>
    <xf numFmtId="0" fontId="0" fillId="0" borderId="2" xfId="0" applyBorder="1"/>
    <xf numFmtId="1" fontId="0" fillId="0" borderId="2" xfId="1" applyNumberFormat="1" applyFont="1" applyBorder="1"/>
    <xf numFmtId="1" fontId="0" fillId="0" borderId="3" xfId="1" applyNumberFormat="1" applyFont="1" applyBorder="1"/>
    <xf numFmtId="1" fontId="0" fillId="0" borderId="3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0" fillId="0" borderId="0" xfId="0" applyBorder="1"/>
    <xf numFmtId="1" fontId="0" fillId="0" borderId="4" xfId="1" applyNumberFormat="1" applyFont="1" applyBorder="1"/>
    <xf numFmtId="1" fontId="0" fillId="0" borderId="5" xfId="1" applyNumberFormat="1" applyFont="1" applyBorder="1"/>
    <xf numFmtId="1" fontId="3" fillId="0" borderId="0" xfId="1" applyNumberFormat="1" applyFont="1" applyAlignment="1">
      <alignment horizontal="centerContinuous"/>
    </xf>
    <xf numFmtId="1" fontId="0" fillId="0" borderId="0" xfId="1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Border="1" applyAlignment="1"/>
    <xf numFmtId="43" fontId="0" fillId="0" borderId="3" xfId="1" applyFont="1" applyBorder="1"/>
    <xf numFmtId="43" fontId="0" fillId="0" borderId="4" xfId="1" applyFont="1" applyBorder="1"/>
    <xf numFmtId="1" fontId="0" fillId="0" borderId="0" xfId="1" applyNumberFormat="1" applyFont="1" applyBorder="1" applyAlignment="1">
      <alignment horizontal="centerContinuous"/>
    </xf>
    <xf numFmtId="1" fontId="0" fillId="0" borderId="6" xfId="1" applyNumberFormat="1" applyFont="1" applyBorder="1"/>
    <xf numFmtId="1" fontId="0" fillId="0" borderId="7" xfId="1" applyNumberFormat="1" applyFont="1" applyBorder="1"/>
    <xf numFmtId="0" fontId="0" fillId="0" borderId="0" xfId="0" applyAlignment="1">
      <alignment horizontal="right"/>
    </xf>
    <xf numFmtId="1" fontId="0" fillId="0" borderId="8" xfId="1" applyNumberFormat="1" applyFont="1" applyBorder="1"/>
    <xf numFmtId="0" fontId="6" fillId="0" borderId="0" xfId="0" applyFont="1" applyAlignment="1"/>
    <xf numFmtId="1" fontId="0" fillId="0" borderId="9" xfId="1" applyNumberFormat="1" applyFont="1" applyBorder="1"/>
    <xf numFmtId="43" fontId="0" fillId="0" borderId="10" xfId="1" applyFont="1" applyBorder="1"/>
    <xf numFmtId="1" fontId="0" fillId="0" borderId="11" xfId="1" applyNumberFormat="1" applyFont="1" applyBorder="1"/>
    <xf numFmtId="0" fontId="5" fillId="0" borderId="0" xfId="0" applyFont="1" applyAlignment="1">
      <alignment horizontal="center"/>
    </xf>
    <xf numFmtId="49" fontId="6" fillId="0" borderId="0" xfId="0" applyNumberFormat="1" applyFont="1"/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0" fillId="0" borderId="0" xfId="0" applyNumberFormat="1"/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2" xfId="0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10" fillId="0" borderId="0" xfId="0" applyNumberFormat="1" applyFont="1"/>
    <xf numFmtId="0" fontId="1" fillId="0" borderId="0" xfId="0" applyFont="1"/>
    <xf numFmtId="0" fontId="0" fillId="0" borderId="3" xfId="0" applyBorder="1"/>
    <xf numFmtId="0" fontId="0" fillId="0" borderId="7" xfId="0" applyBorder="1"/>
    <xf numFmtId="43" fontId="2" fillId="0" borderId="4" xfId="1" applyBorder="1"/>
    <xf numFmtId="43" fontId="2" fillId="0" borderId="12" xfId="1" applyBorder="1"/>
    <xf numFmtId="43" fontId="2" fillId="0" borderId="4" xfId="1" applyBorder="1" applyAlignment="1">
      <alignment horizontal="center"/>
    </xf>
    <xf numFmtId="43" fontId="2" fillId="0" borderId="13" xfId="1" applyBorder="1"/>
    <xf numFmtId="43" fontId="2" fillId="0" borderId="3" xfId="1" applyBorder="1"/>
    <xf numFmtId="43" fontId="2" fillId="0" borderId="7" xfId="1" applyBorder="1"/>
    <xf numFmtId="49" fontId="3" fillId="0" borderId="0" xfId="0" applyNumberFormat="1" applyFont="1" applyBorder="1" applyAlignment="1">
      <alignment horizontal="center"/>
    </xf>
    <xf numFmtId="49" fontId="3" fillId="0" borderId="1" xfId="0" applyNumberFormat="1" applyFont="1" applyBorder="1"/>
    <xf numFmtId="0" fontId="0" fillId="0" borderId="13" xfId="0" applyBorder="1"/>
    <xf numFmtId="49" fontId="3" fillId="0" borderId="0" xfId="0" applyNumberFormat="1" applyFont="1" applyBorder="1"/>
    <xf numFmtId="43" fontId="2" fillId="0" borderId="14" xfId="1" applyBorder="1"/>
    <xf numFmtId="43" fontId="2" fillId="0" borderId="5" xfId="1" applyBorder="1"/>
    <xf numFmtId="43" fontId="2" fillId="0" borderId="8" xfId="1" applyBorder="1"/>
    <xf numFmtId="49" fontId="0" fillId="0" borderId="2" xfId="0" applyNumberFormat="1" applyBorder="1"/>
    <xf numFmtId="0" fontId="5" fillId="0" borderId="5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15" xfId="0" applyBorder="1"/>
    <xf numFmtId="0" fontId="11" fillId="0" borderId="0" xfId="0" applyFont="1"/>
    <xf numFmtId="0" fontId="11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12" fillId="0" borderId="0" xfId="0" applyFont="1"/>
    <xf numFmtId="0" fontId="12" fillId="0" borderId="1" xfId="0" applyFont="1" applyBorder="1"/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Continuous"/>
    </xf>
    <xf numFmtId="0" fontId="12" fillId="0" borderId="2" xfId="0" applyFont="1" applyBorder="1" applyAlignment="1">
      <alignment horizontal="centerContinuous"/>
    </xf>
    <xf numFmtId="0" fontId="12" fillId="0" borderId="16" xfId="0" applyFont="1" applyBorder="1"/>
    <xf numFmtId="0" fontId="12" fillId="0" borderId="3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4" fillId="0" borderId="18" xfId="0" applyFont="1" applyBorder="1"/>
    <xf numFmtId="0" fontId="12" fillId="0" borderId="4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" fontId="12" fillId="0" borderId="4" xfId="0" applyNumberFormat="1" applyFont="1" applyBorder="1"/>
    <xf numFmtId="4" fontId="12" fillId="0" borderId="19" xfId="0" applyNumberFormat="1" applyFont="1" applyBorder="1"/>
    <xf numFmtId="49" fontId="12" fillId="0" borderId="16" xfId="0" applyNumberFormat="1" applyFont="1" applyBorder="1" applyAlignment="1">
      <alignment horizontal="left"/>
    </xf>
    <xf numFmtId="4" fontId="12" fillId="0" borderId="3" xfId="0" applyNumberFormat="1" applyFont="1" applyBorder="1"/>
    <xf numFmtId="4" fontId="12" fillId="0" borderId="17" xfId="0" applyNumberFormat="1" applyFont="1" applyBorder="1"/>
    <xf numFmtId="49" fontId="14" fillId="0" borderId="18" xfId="0" applyNumberFormat="1" applyFont="1" applyBorder="1" applyAlignment="1">
      <alignment horizontal="left"/>
    </xf>
    <xf numFmtId="49" fontId="12" fillId="0" borderId="20" xfId="0" applyNumberFormat="1" applyFont="1" applyBorder="1" applyAlignment="1">
      <alignment horizontal="left"/>
    </xf>
    <xf numFmtId="0" fontId="12" fillId="0" borderId="21" xfId="0" applyFont="1" applyBorder="1"/>
    <xf numFmtId="4" fontId="12" fillId="0" borderId="14" xfId="0" applyNumberFormat="1" applyFont="1" applyBorder="1"/>
    <xf numFmtId="4" fontId="12" fillId="0" borderId="22" xfId="0" applyNumberFormat="1" applyFont="1" applyBorder="1"/>
    <xf numFmtId="4" fontId="12" fillId="0" borderId="4" xfId="0" applyNumberFormat="1" applyFont="1" applyBorder="1" applyAlignment="1">
      <alignment horizontal="center"/>
    </xf>
    <xf numFmtId="49" fontId="12" fillId="0" borderId="23" xfId="0" applyNumberFormat="1" applyFont="1" applyBorder="1" applyAlignment="1">
      <alignment horizontal="left"/>
    </xf>
    <xf numFmtId="0" fontId="12" fillId="0" borderId="2" xfId="0" applyFont="1" applyBorder="1"/>
    <xf numFmtId="4" fontId="12" fillId="0" borderId="5" xfId="0" applyNumberFormat="1" applyFont="1" applyBorder="1"/>
    <xf numFmtId="4" fontId="12" fillId="0" borderId="24" xfId="0" applyNumberFormat="1" applyFont="1" applyBorder="1"/>
    <xf numFmtId="43" fontId="12" fillId="0" borderId="4" xfId="1" applyFont="1" applyBorder="1"/>
    <xf numFmtId="0" fontId="17" fillId="0" borderId="0" xfId="0" applyFont="1" applyAlignment="1">
      <alignment horizontal="center"/>
    </xf>
    <xf numFmtId="15" fontId="3" fillId="0" borderId="3" xfId="0" applyNumberFormat="1" applyFont="1" applyBorder="1" applyAlignment="1">
      <alignment horizontal="center"/>
    </xf>
    <xf numFmtId="15" fontId="3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75" fontId="12" fillId="0" borderId="5" xfId="0" applyNumberFormat="1" applyFont="1" applyBorder="1"/>
    <xf numFmtId="0" fontId="18" fillId="0" borderId="1" xfId="0" applyFont="1" applyBorder="1"/>
    <xf numFmtId="0" fontId="6" fillId="0" borderId="1" xfId="0" quotePrefix="1" applyFont="1" applyBorder="1" applyAlignment="1"/>
    <xf numFmtId="0" fontId="0" fillId="0" borderId="0" xfId="0" applyFill="1" applyBorder="1"/>
    <xf numFmtId="41" fontId="0" fillId="0" borderId="4" xfId="1" applyNumberFormat="1" applyFont="1" applyBorder="1"/>
    <xf numFmtId="41" fontId="0" fillId="0" borderId="3" xfId="1" applyNumberFormat="1" applyFont="1" applyBorder="1"/>
    <xf numFmtId="41" fontId="0" fillId="0" borderId="6" xfId="1" applyNumberFormat="1" applyFont="1" applyBorder="1"/>
    <xf numFmtId="41" fontId="0" fillId="0" borderId="8" xfId="1" applyNumberFormat="1" applyFont="1" applyBorder="1"/>
    <xf numFmtId="41" fontId="0" fillId="0" borderId="4" xfId="1" applyNumberFormat="1" applyFont="1" applyBorder="1" applyAlignment="1">
      <alignment horizontal="center"/>
    </xf>
    <xf numFmtId="41" fontId="0" fillId="0" borderId="10" xfId="1" applyNumberFormat="1" applyFont="1" applyBorder="1"/>
    <xf numFmtId="41" fontId="0" fillId="0" borderId="5" xfId="1" applyNumberFormat="1" applyFont="1" applyBorder="1"/>
    <xf numFmtId="41" fontId="0" fillId="0" borderId="0" xfId="1" applyNumberFormat="1" applyFont="1" applyBorder="1"/>
    <xf numFmtId="41" fontId="0" fillId="0" borderId="2" xfId="1" applyNumberFormat="1" applyFont="1" applyBorder="1"/>
    <xf numFmtId="42" fontId="7" fillId="0" borderId="4" xfId="2" applyNumberFormat="1" applyFont="1" applyBorder="1"/>
    <xf numFmtId="42" fontId="0" fillId="0" borderId="3" xfId="1" applyNumberFormat="1" applyFont="1" applyBorder="1"/>
    <xf numFmtId="42" fontId="0" fillId="0" borderId="9" xfId="2" applyNumberFormat="1" applyFont="1" applyBorder="1"/>
    <xf numFmtId="42" fontId="7" fillId="0" borderId="9" xfId="2" applyNumberFormat="1" applyFont="1" applyBorder="1"/>
    <xf numFmtId="42" fontId="0" fillId="0" borderId="25" xfId="1" applyNumberFormat="1" applyFont="1" applyBorder="1"/>
    <xf numFmtId="42" fontId="0" fillId="0" borderId="3" xfId="1" applyNumberFormat="1" applyFont="1" applyBorder="1" applyAlignment="1">
      <alignment horizontal="center"/>
    </xf>
    <xf numFmtId="42" fontId="0" fillId="0" borderId="4" xfId="1" applyNumberFormat="1" applyFont="1" applyBorder="1" applyAlignment="1">
      <alignment horizontal="center"/>
    </xf>
    <xf numFmtId="42" fontId="0" fillId="0" borderId="6" xfId="1" applyNumberFormat="1" applyFont="1" applyBorder="1"/>
    <xf numFmtId="42" fontId="7" fillId="0" borderId="11" xfId="2" applyNumberFormat="1" applyFont="1" applyBorder="1"/>
    <xf numFmtId="42" fontId="0" fillId="0" borderId="7" xfId="1" applyNumberFormat="1" applyFont="1" applyBorder="1"/>
    <xf numFmtId="42" fontId="0" fillId="0" borderId="8" xfId="1" applyNumberFormat="1" applyFont="1" applyBorder="1"/>
    <xf numFmtId="42" fontId="0" fillId="0" borderId="0" xfId="1" applyNumberFormat="1" applyFont="1" applyBorder="1"/>
    <xf numFmtId="42" fontId="0" fillId="0" borderId="2" xfId="1" applyNumberFormat="1" applyFont="1" applyBorder="1"/>
    <xf numFmtId="42" fontId="7" fillId="0" borderId="26" xfId="2" applyNumberFormat="1" applyFont="1" applyBorder="1"/>
    <xf numFmtId="42" fontId="7" fillId="0" borderId="5" xfId="2" applyNumberFormat="1" applyFont="1" applyBorder="1"/>
    <xf numFmtId="41" fontId="2" fillId="0" borderId="4" xfId="1" applyNumberFormat="1" applyBorder="1"/>
    <xf numFmtId="41" fontId="2" fillId="0" borderId="3" xfId="1" applyNumberFormat="1" applyBorder="1"/>
    <xf numFmtId="41" fontId="0" fillId="0" borderId="13" xfId="0" applyNumberFormat="1" applyBorder="1"/>
    <xf numFmtId="41" fontId="2" fillId="0" borderId="14" xfId="1" applyNumberFormat="1" applyBorder="1"/>
    <xf numFmtId="41" fontId="2" fillId="0" borderId="5" xfId="1" applyNumberFormat="1" applyBorder="1"/>
    <xf numFmtId="41" fontId="12" fillId="0" borderId="4" xfId="0" applyNumberFormat="1" applyFont="1" applyBorder="1"/>
    <xf numFmtId="41" fontId="12" fillId="0" borderId="3" xfId="0" applyNumberFormat="1" applyFont="1" applyBorder="1"/>
    <xf numFmtId="41" fontId="12" fillId="0" borderId="4" xfId="0" applyNumberFormat="1" applyFont="1" applyFill="1" applyBorder="1"/>
    <xf numFmtId="41" fontId="12" fillId="0" borderId="14" xfId="0" applyNumberFormat="1" applyFont="1" applyBorder="1"/>
    <xf numFmtId="41" fontId="12" fillId="0" borderId="4" xfId="1" applyNumberFormat="1" applyFont="1" applyBorder="1"/>
    <xf numFmtId="41" fontId="2" fillId="0" borderId="4" xfId="1" applyNumberFormat="1" applyFont="1" applyBorder="1"/>
    <xf numFmtId="42" fontId="7" fillId="0" borderId="3" xfId="2" applyNumberFormat="1" applyFont="1" applyBorder="1"/>
    <xf numFmtId="37" fontId="0" fillId="0" borderId="4" xfId="1" applyNumberFormat="1" applyFont="1" applyBorder="1"/>
    <xf numFmtId="37" fontId="0" fillId="0" borderId="3" xfId="1" applyNumberFormat="1" applyFont="1" applyBorder="1"/>
    <xf numFmtId="37" fontId="0" fillId="0" borderId="6" xfId="1" applyNumberFormat="1" applyFont="1" applyBorder="1"/>
    <xf numFmtId="37" fontId="0" fillId="0" borderId="8" xfId="1" applyNumberFormat="1" applyFont="1" applyBorder="1"/>
    <xf numFmtId="37" fontId="0" fillId="0" borderId="4" xfId="1" applyNumberFormat="1" applyFont="1" applyBorder="1" applyAlignment="1">
      <alignment horizontal="center"/>
    </xf>
    <xf numFmtId="3" fontId="12" fillId="0" borderId="4" xfId="0" applyNumberFormat="1" applyFont="1" applyBorder="1"/>
    <xf numFmtId="41" fontId="12" fillId="0" borderId="12" xfId="0" applyNumberFormat="1" applyFont="1" applyBorder="1"/>
    <xf numFmtId="41" fontId="12" fillId="0" borderId="6" xfId="0" applyNumberFormat="1" applyFont="1" applyBorder="1"/>
    <xf numFmtId="0" fontId="3" fillId="0" borderId="1" xfId="0" quotePrefix="1" applyFont="1" applyBorder="1"/>
    <xf numFmtId="0" fontId="3" fillId="0" borderId="1" xfId="0" quotePrefix="1" applyFont="1" applyBorder="1" applyAlignment="1">
      <alignment horizontal="center"/>
    </xf>
    <xf numFmtId="37" fontId="12" fillId="0" borderId="4" xfId="0" applyNumberFormat="1" applyFont="1" applyBorder="1"/>
    <xf numFmtId="37" fontId="12" fillId="0" borderId="3" xfId="0" applyNumberFormat="1" applyFont="1" applyBorder="1"/>
    <xf numFmtId="37" fontId="12" fillId="0" borderId="4" xfId="0" quotePrefix="1" applyNumberFormat="1" applyFont="1" applyBorder="1"/>
    <xf numFmtId="37" fontId="12" fillId="0" borderId="14" xfId="0" applyNumberFormat="1" applyFont="1" applyBorder="1"/>
    <xf numFmtId="37" fontId="12" fillId="0" borderId="4" xfId="1" applyNumberFormat="1" applyFont="1" applyBorder="1"/>
    <xf numFmtId="5" fontId="2" fillId="0" borderId="4" xfId="1" applyNumberFormat="1" applyBorder="1"/>
    <xf numFmtId="5" fontId="12" fillId="0" borderId="4" xfId="0" applyNumberFormat="1" applyFont="1" applyBorder="1"/>
    <xf numFmtId="0" fontId="0" fillId="0" borderId="1" xfId="0" applyBorder="1" applyAlignment="1">
      <alignment horizontal="center"/>
    </xf>
    <xf numFmtId="1" fontId="0" fillId="0" borderId="27" xfId="1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9" fontId="12" fillId="0" borderId="21" xfId="0" applyNumberFormat="1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rfleets\My%20Documents\Cender%20&amp;%20Co\2007\Budget%202008\Summary%20Templates%20Expens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ew%20Folder\Budget\Summary%20Templates%20Expenses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ew%20Folder\Budget\2009%20VENDOR%20LIST%20BUDGET%20TIES%20TO%20SBO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fleets/My%20Documents/Cender%20&amp;%20Co/2008/DUAB/Gary%20Airport%20Files/Airport%20Salary%20Ordinance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fleets/My%20Documents/Cender%20&amp;%20Co/2008/DUAB/Gary%20Airport%20Files/2009%20VENDOR%20LIST%20BUDGET%20distressed%20unit%20boar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0%20VENDOR%20LIST%20BUDGET%20distressed%20unit%20boar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Gary%20Airport%20Budget%20Forms%2020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0%20Estimated%20Cash%20Flow%20Worksheet%20revised%2011-20-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10%20Estimated%20Cash%20Flow%20Workshe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nIKKI"/>
      <sheetName val="Sheet3"/>
    </sheetNames>
    <sheetDataSet>
      <sheetData sheetId="0">
        <row r="20">
          <cell r="F20">
            <v>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all"/>
      <sheetName val="nIKKI"/>
      <sheetName val="Janitorial"/>
    </sheetNames>
    <sheetDataSet>
      <sheetData sheetId="0" refreshError="1">
        <row r="16">
          <cell r="G16">
            <v>0</v>
          </cell>
        </row>
        <row r="33">
          <cell r="G33">
            <v>272102</v>
          </cell>
        </row>
        <row r="46">
          <cell r="G46">
            <v>10000</v>
          </cell>
        </row>
        <row r="51">
          <cell r="G51">
            <v>363500</v>
          </cell>
        </row>
        <row r="59">
          <cell r="G59">
            <v>28375</v>
          </cell>
        </row>
        <row r="60">
          <cell r="G60">
            <v>23105</v>
          </cell>
        </row>
        <row r="61">
          <cell r="G61">
            <v>48368</v>
          </cell>
        </row>
        <row r="62">
          <cell r="G62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UDGET"/>
      <sheetName val="Rental cars"/>
      <sheetName val="T-Hangar"/>
      <sheetName val="Landing Fees"/>
      <sheetName val="Fuel Flowage"/>
      <sheetName val="REVENUES"/>
      <sheetName val="WORKSHEET"/>
      <sheetName val="Sheet1"/>
      <sheetName val="Balance Budget"/>
    </sheetNames>
    <sheetDataSet>
      <sheetData sheetId="0"/>
      <sheetData sheetId="1"/>
      <sheetData sheetId="2"/>
      <sheetData sheetId="3"/>
      <sheetData sheetId="4"/>
      <sheetData sheetId="5">
        <row r="28">
          <cell r="P28">
            <v>9000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9">
          <cell r="D39">
            <v>834235.37859999994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BUDGET"/>
      <sheetName val="Rental cars"/>
      <sheetName val="T-Hangar"/>
      <sheetName val="Landing Fees"/>
      <sheetName val="Fuel Flowage"/>
      <sheetName val="REVENUES"/>
      <sheetName val="WORKSHEET"/>
      <sheetName val="Sheet1"/>
      <sheetName val="Balance 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S8">
            <v>280000</v>
          </cell>
        </row>
        <row r="50">
          <cell r="S50">
            <v>119050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UDGET"/>
      <sheetName val="Rental cars"/>
      <sheetName val="T-Hangar"/>
      <sheetName val="Landing Fees"/>
      <sheetName val="Fuel Flowage"/>
      <sheetName val="REVENUES"/>
      <sheetName val="WORKSHEET"/>
      <sheetName val="Sheet1"/>
      <sheetName val="Balance Budget"/>
    </sheetNames>
    <sheetDataSet>
      <sheetData sheetId="0"/>
      <sheetData sheetId="1"/>
      <sheetData sheetId="2"/>
      <sheetData sheetId="3"/>
      <sheetData sheetId="4"/>
      <sheetData sheetId="5">
        <row r="8">
          <cell r="R8">
            <v>280000</v>
          </cell>
        </row>
        <row r="28">
          <cell r="R28">
            <v>9000</v>
          </cell>
        </row>
        <row r="50">
          <cell r="R50">
            <v>867357.44461300015</v>
          </cell>
          <cell r="S50">
            <v>878664.64826339018</v>
          </cell>
        </row>
        <row r="51">
          <cell r="R51">
            <v>119050</v>
          </cell>
        </row>
        <row r="52">
          <cell r="R52">
            <v>593219.86400000006</v>
          </cell>
          <cell r="S52">
            <v>751286.06400000001</v>
          </cell>
        </row>
      </sheetData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Form1 GENERAL"/>
      <sheetName val="Form1 CUM BLDG"/>
      <sheetName val="Form2 GENERAL"/>
      <sheetName val="Form2 CUM BLDG"/>
      <sheetName val="Form4b GENERAL"/>
      <sheetName val="Form4b CUM BLDG"/>
    </sheetNames>
    <sheetDataSet>
      <sheetData sheetId="0">
        <row r="34">
          <cell r="H34">
            <v>111518.28</v>
          </cell>
        </row>
        <row r="35">
          <cell r="H35">
            <v>18316</v>
          </cell>
        </row>
        <row r="36">
          <cell r="H36">
            <v>1310</v>
          </cell>
        </row>
        <row r="42">
          <cell r="H42">
            <v>1800</v>
          </cell>
        </row>
        <row r="43">
          <cell r="H43">
            <v>449.99999999999994</v>
          </cell>
        </row>
        <row r="51">
          <cell r="H51">
            <v>7075</v>
          </cell>
        </row>
        <row r="58">
          <cell r="H58">
            <v>82982</v>
          </cell>
        </row>
        <row r="66">
          <cell r="H66">
            <v>55600</v>
          </cell>
        </row>
        <row r="72">
          <cell r="H72">
            <v>60050</v>
          </cell>
        </row>
        <row r="73">
          <cell r="H73">
            <v>900</v>
          </cell>
        </row>
        <row r="74">
          <cell r="H74">
            <v>1190</v>
          </cell>
        </row>
        <row r="84">
          <cell r="H84">
            <v>34803.800000000003</v>
          </cell>
        </row>
        <row r="91">
          <cell r="H91">
            <v>33160</v>
          </cell>
        </row>
        <row r="92">
          <cell r="H92">
            <v>40100</v>
          </cell>
        </row>
        <row r="93">
          <cell r="H93">
            <v>3450</v>
          </cell>
        </row>
        <row r="95">
          <cell r="H95">
            <v>5390</v>
          </cell>
        </row>
        <row r="98">
          <cell r="H98">
            <v>1190</v>
          </cell>
        </row>
        <row r="105">
          <cell r="H105">
            <v>100250</v>
          </cell>
        </row>
        <row r="119">
          <cell r="H119">
            <v>113652</v>
          </cell>
        </row>
        <row r="126">
          <cell r="H126">
            <v>27140</v>
          </cell>
        </row>
        <row r="141">
          <cell r="H141">
            <v>11260</v>
          </cell>
        </row>
        <row r="142">
          <cell r="H142">
            <v>610</v>
          </cell>
        </row>
        <row r="143">
          <cell r="H143">
            <v>1500</v>
          </cell>
        </row>
      </sheetData>
      <sheetData sheetId="1"/>
      <sheetData sheetId="2"/>
      <sheetData sheetId="3"/>
      <sheetData sheetId="4">
        <row r="38">
          <cell r="M38">
            <v>805837.81886764523</v>
          </cell>
        </row>
      </sheetData>
      <sheetData sheetId="5">
        <row r="38">
          <cell r="M38">
            <v>151175.78999999911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ash Flow - General Fund 2005"/>
      <sheetName val="Revised Genl 2005"/>
      <sheetName val="Cash Flow - General Fund (2006)"/>
      <sheetName val="Genl 2012"/>
      <sheetName val="Genl 2011"/>
      <sheetName val="Genl 2010"/>
      <sheetName val="Genl 2009"/>
      <sheetName val="Genl 2008"/>
      <sheetName val="Genl 2007"/>
      <sheetName val="Revised Genl 2006"/>
      <sheetName val="Cash Flow - Bldg Fund 2005"/>
      <sheetName val="Revised 2005 bLDG"/>
      <sheetName val="Revised 2006"/>
      <sheetName val="Cum Bldg 2012"/>
      <sheetName val="Cum Bldg 2011"/>
      <sheetName val="Cum Bldg 2010"/>
      <sheetName val="Cum Bldg 2009"/>
      <sheetName val="Cum Bldg 2008"/>
      <sheetName val="Cum Bldg2007"/>
      <sheetName val="Cash Flow - Bldg Fund (200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40">
          <cell r="I40">
            <v>1270955.06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ash Flow - General Fund 2005"/>
      <sheetName val="Revised Genl 2005"/>
      <sheetName val="Cash Flow - General Fund (2006)"/>
      <sheetName val="Genl 2012"/>
      <sheetName val="Genl 2011"/>
      <sheetName val="Genl 2010"/>
      <sheetName val="Genl 2009"/>
      <sheetName val="Genl 2008"/>
      <sheetName val="Genl 2007"/>
      <sheetName val="Revised Genl 2006"/>
      <sheetName val="Cash Flow - Bldg Fund 2005"/>
      <sheetName val="Revised 2005 bLDG"/>
      <sheetName val="Revised 2006"/>
      <sheetName val="Cum Bldg 2012"/>
      <sheetName val="Cum Bldg 2011"/>
      <sheetName val="Cum Bldg 2010"/>
      <sheetName val="Cum Bldg 2009"/>
      <sheetName val="Cum Bldg 2008"/>
      <sheetName val="Cum Bldg2007"/>
      <sheetName val="Cash Flow - Bldg Fund (2006)"/>
    </sheetNames>
    <sheetDataSet>
      <sheetData sheetId="0"/>
      <sheetData sheetId="1"/>
      <sheetData sheetId="2"/>
      <sheetData sheetId="3"/>
      <sheetData sheetId="4">
        <row r="41">
          <cell r="I41">
            <v>218680.70260933402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1"/>
  <sheetViews>
    <sheetView topLeftCell="A174" zoomScaleNormal="100" workbookViewId="0">
      <selection activeCell="I201" sqref="I201"/>
    </sheetView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19" t="s">
        <v>274</v>
      </c>
      <c r="B3" s="118"/>
      <c r="C3" s="118"/>
      <c r="D3" s="118"/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213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 ht="12.75" customHeight="1">
      <c r="A9" s="6" t="s">
        <v>216</v>
      </c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275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>
        <v>41100</v>
      </c>
      <c r="D18" s="7" t="s">
        <v>223</v>
      </c>
      <c r="E18" s="7"/>
      <c r="F18" s="7"/>
      <c r="H18" s="157">
        <f>[4]Sheet1!$D$39+50000+20000</f>
        <v>904235.37859999994</v>
      </c>
      <c r="I18" s="24"/>
      <c r="J18" s="13"/>
    </row>
    <row r="19" spans="2:10">
      <c r="B19" s="7">
        <v>41100</v>
      </c>
      <c r="D19" s="7" t="s">
        <v>266</v>
      </c>
      <c r="E19" s="7"/>
      <c r="F19" s="7"/>
      <c r="H19" s="157">
        <v>20000</v>
      </c>
      <c r="I19" s="24"/>
      <c r="J19" s="13"/>
    </row>
    <row r="20" spans="2:10">
      <c r="B20" s="7">
        <v>41100</v>
      </c>
      <c r="D20" s="7" t="s">
        <v>267</v>
      </c>
      <c r="E20" s="7"/>
      <c r="F20" s="7"/>
      <c r="H20" s="157"/>
      <c r="I20" s="24"/>
      <c r="J20" s="13"/>
    </row>
    <row r="21" spans="2:10" ht="12.75" customHeight="1">
      <c r="B21" s="7"/>
      <c r="D21" s="7"/>
      <c r="E21" s="7"/>
      <c r="F21" s="7"/>
      <c r="H21" s="157"/>
      <c r="I21" s="24"/>
      <c r="J21" s="13"/>
    </row>
    <row r="22" spans="2:10" ht="12.75" customHeight="1">
      <c r="B22" s="7"/>
      <c r="D22" s="7"/>
      <c r="E22" s="7"/>
      <c r="F22" s="7"/>
      <c r="H22" s="157"/>
      <c r="I22" s="24"/>
      <c r="J22" s="13"/>
    </row>
    <row r="23" spans="2:10">
      <c r="B23" s="7"/>
      <c r="D23" s="7"/>
      <c r="E23" s="7"/>
      <c r="F23" s="7"/>
      <c r="H23" s="157"/>
      <c r="I23" s="24"/>
      <c r="J23" s="13"/>
    </row>
    <row r="24" spans="2:10">
      <c r="B24" s="7"/>
      <c r="D24" s="7"/>
      <c r="E24" s="7"/>
      <c r="F24" s="7"/>
      <c r="H24" s="157"/>
      <c r="I24" s="24"/>
      <c r="J24" s="13"/>
    </row>
    <row r="25" spans="2:10">
      <c r="B25" s="7"/>
      <c r="D25" s="7"/>
      <c r="E25" s="7"/>
      <c r="F25" s="7"/>
      <c r="H25" s="157"/>
      <c r="I25" s="24"/>
      <c r="J25" s="13"/>
    </row>
    <row r="26" spans="2:10">
      <c r="B26" s="7"/>
      <c r="D26" s="7"/>
      <c r="E26" s="7"/>
      <c r="F26" s="7"/>
      <c r="H26" s="157"/>
      <c r="I26" s="24"/>
      <c r="J26" s="13"/>
    </row>
    <row r="27" spans="2:10">
      <c r="B27" s="7"/>
      <c r="D27" s="7"/>
      <c r="E27" s="7"/>
      <c r="F27" s="7"/>
      <c r="H27" s="157"/>
      <c r="I27" s="24"/>
      <c r="J27" s="13"/>
    </row>
    <row r="28" spans="2:10">
      <c r="B28" s="7"/>
      <c r="D28" s="7"/>
      <c r="E28" s="7"/>
      <c r="F28" s="7"/>
      <c r="H28" s="157"/>
      <c r="I28" s="24"/>
      <c r="J28" s="13"/>
    </row>
    <row r="29" spans="2:10">
      <c r="B29" s="7"/>
      <c r="D29" s="7"/>
      <c r="E29" s="7"/>
      <c r="F29" s="7"/>
      <c r="H29" s="157"/>
      <c r="I29" s="130">
        <f>SUM(H18:H29)</f>
        <v>924235.37859999994</v>
      </c>
      <c r="J29" s="17"/>
    </row>
    <row r="30" spans="2:10">
      <c r="H30" s="158"/>
      <c r="I30" s="131"/>
      <c r="J30" s="13"/>
    </row>
    <row r="31" spans="2:10">
      <c r="B31" t="s">
        <v>9</v>
      </c>
      <c r="H31" s="158"/>
      <c r="I31" s="131"/>
      <c r="J31" s="13"/>
    </row>
    <row r="32" spans="2:10">
      <c r="B32" s="7">
        <v>41301</v>
      </c>
      <c r="D32" s="7" t="s">
        <v>224</v>
      </c>
      <c r="E32" s="7"/>
      <c r="F32" s="7"/>
      <c r="H32" s="157">
        <f>I29*0.0765</f>
        <v>70704.006462899997</v>
      </c>
      <c r="I32" s="131"/>
      <c r="J32" s="13"/>
    </row>
    <row r="33" spans="2:10">
      <c r="B33" s="7">
        <v>41303</v>
      </c>
      <c r="D33" s="7" t="s">
        <v>225</v>
      </c>
      <c r="E33" s="7"/>
      <c r="F33" s="7"/>
      <c r="H33" s="157">
        <f>I29*0.07</f>
        <v>64696.476502000005</v>
      </c>
      <c r="I33" s="131"/>
      <c r="J33" s="13"/>
    </row>
    <row r="34" spans="2:10">
      <c r="B34" s="7">
        <v>41304</v>
      </c>
      <c r="D34" s="7" t="s">
        <v>226</v>
      </c>
      <c r="E34" s="7"/>
      <c r="F34" s="7"/>
      <c r="H34" s="157">
        <f>'[7]Form1 GENERAL'!$H$34</f>
        <v>111518.28</v>
      </c>
      <c r="I34" s="131"/>
      <c r="J34" s="13"/>
    </row>
    <row r="35" spans="2:10">
      <c r="B35" s="7">
        <v>41305</v>
      </c>
      <c r="D35" s="7" t="s">
        <v>249</v>
      </c>
      <c r="E35" s="7"/>
      <c r="F35" s="7"/>
      <c r="H35" s="157">
        <f>'[7]Form1 GENERAL'!$H$35</f>
        <v>18316</v>
      </c>
      <c r="I35" s="131"/>
      <c r="J35" s="13"/>
    </row>
    <row r="36" spans="2:10">
      <c r="B36" s="7">
        <v>41306</v>
      </c>
      <c r="D36" s="7" t="s">
        <v>227</v>
      </c>
      <c r="E36" s="7"/>
      <c r="F36" s="7"/>
      <c r="H36" s="157">
        <f>'[7]Form1 GENERAL'!$H$36</f>
        <v>1310</v>
      </c>
      <c r="I36" s="131"/>
      <c r="J36" s="13"/>
    </row>
    <row r="37" spans="2:10">
      <c r="B37" s="7"/>
      <c r="D37" s="7"/>
      <c r="E37" s="7"/>
      <c r="F37" s="7"/>
      <c r="H37" s="157"/>
      <c r="I37" s="131"/>
      <c r="J37" s="13"/>
    </row>
    <row r="38" spans="2:10">
      <c r="B38" s="7"/>
      <c r="D38" s="7"/>
      <c r="E38" s="7"/>
      <c r="F38" s="7"/>
      <c r="H38" s="157"/>
      <c r="I38" s="131"/>
      <c r="J38" s="13"/>
    </row>
    <row r="39" spans="2:10">
      <c r="B39" s="7"/>
      <c r="D39" s="7"/>
      <c r="E39" s="7"/>
      <c r="F39" s="7"/>
      <c r="H39" s="157"/>
      <c r="I39" s="130">
        <f>SUM(H32:H39)</f>
        <v>266544.7629649</v>
      </c>
      <c r="J39" s="17"/>
    </row>
    <row r="40" spans="2:10">
      <c r="B40" s="16"/>
      <c r="D40" s="16"/>
      <c r="E40" s="16"/>
      <c r="F40" s="16"/>
      <c r="H40" s="158"/>
      <c r="I40" s="156"/>
      <c r="J40" s="13"/>
    </row>
    <row r="41" spans="2:10">
      <c r="B41" t="s">
        <v>10</v>
      </c>
      <c r="H41" s="158"/>
      <c r="I41" s="131"/>
      <c r="J41" s="13"/>
    </row>
    <row r="42" spans="2:10">
      <c r="B42" s="7">
        <v>41307</v>
      </c>
      <c r="D42" s="7" t="s">
        <v>256</v>
      </c>
      <c r="E42" s="7"/>
      <c r="F42" s="7"/>
      <c r="H42" s="157">
        <f>'[7]Form1 GENERAL'!$H$42</f>
        <v>1800</v>
      </c>
      <c r="I42" s="131"/>
      <c r="J42" s="13"/>
    </row>
    <row r="43" spans="2:10">
      <c r="B43" s="7">
        <v>41308</v>
      </c>
      <c r="D43" s="7" t="s">
        <v>264</v>
      </c>
      <c r="E43" s="7"/>
      <c r="F43" s="7"/>
      <c r="H43" s="157">
        <f>'[7]Form1 GENERAL'!$H$43</f>
        <v>449.99999999999994</v>
      </c>
      <c r="I43" s="131"/>
      <c r="J43" s="13"/>
    </row>
    <row r="44" spans="2:10">
      <c r="B44" s="7"/>
      <c r="D44" s="7"/>
      <c r="E44" s="7"/>
      <c r="F44" s="7"/>
      <c r="H44" s="157"/>
      <c r="I44" s="131"/>
      <c r="J44" s="13"/>
    </row>
    <row r="45" spans="2:10">
      <c r="B45" s="7"/>
      <c r="D45" s="7"/>
      <c r="E45" s="7"/>
      <c r="F45" s="7"/>
      <c r="H45" s="157"/>
      <c r="I45" s="131"/>
      <c r="J45" s="13"/>
    </row>
    <row r="46" spans="2:10">
      <c r="B46" s="7"/>
      <c r="D46" s="7"/>
      <c r="E46" s="7"/>
      <c r="F46" s="7"/>
      <c r="H46" s="157"/>
      <c r="I46" s="130">
        <f>SUM(H42:H46)</f>
        <v>2250</v>
      </c>
      <c r="J46" s="17"/>
    </row>
    <row r="47" spans="2:10" ht="13.5" thickBot="1">
      <c r="F47" s="29" t="s">
        <v>11</v>
      </c>
      <c r="H47" s="158"/>
      <c r="I47" s="132">
        <f>SUM(I29:I46)</f>
        <v>1193030.1415649001</v>
      </c>
      <c r="J47" s="32"/>
    </row>
    <row r="48" spans="2:10" ht="10.5" customHeight="1">
      <c r="H48" s="158"/>
      <c r="I48" s="131"/>
      <c r="J48" s="13"/>
    </row>
    <row r="49" spans="1:10">
      <c r="A49" s="5">
        <v>2</v>
      </c>
      <c r="B49" t="s">
        <v>12</v>
      </c>
      <c r="H49" s="158"/>
      <c r="I49" s="131"/>
      <c r="J49" s="13"/>
    </row>
    <row r="50" spans="1:10">
      <c r="B50" t="s">
        <v>13</v>
      </c>
      <c r="H50" s="158"/>
      <c r="I50" s="131"/>
      <c r="J50" s="13"/>
    </row>
    <row r="51" spans="1:10">
      <c r="B51" s="7">
        <v>42203</v>
      </c>
      <c r="D51" s="7" t="s">
        <v>13</v>
      </c>
      <c r="E51" s="7"/>
      <c r="F51" s="7"/>
      <c r="H51" s="157">
        <f>'[7]Form1 GENERAL'!$H$51</f>
        <v>7075</v>
      </c>
      <c r="I51" s="131"/>
      <c r="J51" s="13"/>
    </row>
    <row r="52" spans="1:10">
      <c r="B52" s="7">
        <v>42101</v>
      </c>
      <c r="D52" s="7" t="s">
        <v>228</v>
      </c>
      <c r="E52" s="7"/>
      <c r="F52" s="7"/>
      <c r="H52" s="157">
        <f>[2]Overall!$G$16</f>
        <v>0</v>
      </c>
      <c r="I52" s="131"/>
      <c r="J52" s="13"/>
    </row>
    <row r="53" spans="1:10">
      <c r="B53" s="7"/>
      <c r="D53" s="7"/>
      <c r="E53" s="7"/>
      <c r="F53" s="7"/>
      <c r="H53" s="157"/>
      <c r="I53" s="131"/>
      <c r="J53" s="13"/>
    </row>
    <row r="54" spans="1:10">
      <c r="B54" s="7"/>
      <c r="D54" s="7"/>
      <c r="E54" s="7"/>
      <c r="F54" s="7"/>
      <c r="H54" s="157"/>
      <c r="I54" s="131"/>
      <c r="J54" s="13"/>
    </row>
    <row r="55" spans="1:10">
      <c r="B55" s="7"/>
      <c r="D55" s="7"/>
      <c r="E55" s="7"/>
      <c r="F55" s="7"/>
      <c r="H55" s="157"/>
      <c r="I55" s="130">
        <f>SUM(H51:H55)</f>
        <v>7075</v>
      </c>
      <c r="J55" s="17"/>
    </row>
    <row r="56" spans="1:10">
      <c r="H56" s="158"/>
      <c r="I56" s="131"/>
      <c r="J56" s="13"/>
    </row>
    <row r="57" spans="1:10">
      <c r="B57" t="s">
        <v>14</v>
      </c>
      <c r="H57" s="158"/>
      <c r="I57" s="131"/>
      <c r="J57" s="13"/>
    </row>
    <row r="58" spans="1:10">
      <c r="B58" s="7">
        <v>42200</v>
      </c>
      <c r="D58" s="7" t="s">
        <v>229</v>
      </c>
      <c r="E58" s="7"/>
      <c r="F58" s="7"/>
      <c r="H58" s="157">
        <f>'[7]Form1 GENERAL'!$H$58</f>
        <v>82982</v>
      </c>
      <c r="I58" s="131"/>
      <c r="J58" s="13"/>
    </row>
    <row r="59" spans="1:10">
      <c r="B59" s="7"/>
      <c r="D59" s="7"/>
      <c r="E59" s="7"/>
      <c r="F59" s="7"/>
      <c r="H59" s="157"/>
      <c r="I59" s="131"/>
      <c r="J59" s="13"/>
    </row>
    <row r="60" spans="1:10">
      <c r="B60" s="7"/>
      <c r="D60" s="7"/>
      <c r="E60" s="7"/>
      <c r="F60" s="7"/>
      <c r="H60" s="157"/>
      <c r="I60" s="131"/>
      <c r="J60" s="13"/>
    </row>
    <row r="61" spans="1:10">
      <c r="B61" s="7"/>
      <c r="D61" s="7"/>
      <c r="E61" s="7"/>
      <c r="F61" s="7"/>
      <c r="H61" s="157"/>
      <c r="I61" s="131"/>
      <c r="J61" s="13"/>
    </row>
    <row r="62" spans="1:10">
      <c r="B62" s="7"/>
      <c r="D62" s="7"/>
      <c r="E62" s="7"/>
      <c r="F62" s="7"/>
      <c r="H62" s="157"/>
      <c r="I62" s="130">
        <f>SUM(H58:H62)</f>
        <v>82982</v>
      </c>
      <c r="J62" s="17"/>
    </row>
    <row r="63" spans="1:10">
      <c r="H63" s="158"/>
      <c r="I63" s="131"/>
      <c r="J63" s="13"/>
    </row>
    <row r="64" spans="1:10">
      <c r="B64" t="s">
        <v>15</v>
      </c>
      <c r="H64" s="158"/>
      <c r="I64" s="131"/>
      <c r="J64" s="13"/>
    </row>
    <row r="65" spans="1:10">
      <c r="B65" s="7">
        <v>42202</v>
      </c>
      <c r="D65" s="7" t="s">
        <v>230</v>
      </c>
      <c r="E65" s="7"/>
      <c r="F65" s="7"/>
      <c r="H65" s="157">
        <f>[1]Sheet1!$F$20</f>
        <v>0</v>
      </c>
      <c r="I65" s="131"/>
      <c r="J65" s="13"/>
    </row>
    <row r="66" spans="1:10">
      <c r="B66" s="7">
        <v>42300</v>
      </c>
      <c r="D66" s="7" t="s">
        <v>231</v>
      </c>
      <c r="E66" s="7"/>
      <c r="F66" s="7"/>
      <c r="H66" s="157">
        <f>'[7]Form1 GENERAL'!$H$66</f>
        <v>55600</v>
      </c>
      <c r="I66" s="131"/>
      <c r="J66" s="13"/>
    </row>
    <row r="67" spans="1:10">
      <c r="B67" s="7"/>
      <c r="D67" s="7"/>
      <c r="E67" s="7"/>
      <c r="F67" s="7"/>
      <c r="H67" s="157"/>
      <c r="I67" s="131"/>
      <c r="J67" s="13"/>
    </row>
    <row r="68" spans="1:10">
      <c r="B68" s="7"/>
      <c r="D68" s="7"/>
      <c r="E68" s="7"/>
      <c r="F68" s="7"/>
      <c r="H68" s="157"/>
      <c r="I68" s="131"/>
      <c r="J68" s="13"/>
    </row>
    <row r="69" spans="1:10">
      <c r="B69" s="7"/>
      <c r="D69" s="7"/>
      <c r="E69" s="7"/>
      <c r="F69" s="7"/>
      <c r="H69" s="157"/>
      <c r="I69" s="130">
        <f>SUM(H65:H69)</f>
        <v>55600</v>
      </c>
      <c r="J69" s="17"/>
    </row>
    <row r="70" spans="1:10">
      <c r="H70" s="158"/>
      <c r="I70" s="131"/>
      <c r="J70" s="13"/>
    </row>
    <row r="71" spans="1:10">
      <c r="B71" t="s">
        <v>16</v>
      </c>
      <c r="H71" s="158"/>
      <c r="I71" s="131"/>
      <c r="J71" s="13"/>
    </row>
    <row r="72" spans="1:10">
      <c r="B72" s="7">
        <v>42203</v>
      </c>
      <c r="D72" s="7" t="s">
        <v>16</v>
      </c>
      <c r="E72" s="7"/>
      <c r="F72" s="7"/>
      <c r="H72" s="157">
        <f>'[7]Form1 GENERAL'!$H$72</f>
        <v>60050</v>
      </c>
      <c r="I72" s="131"/>
      <c r="J72" s="13"/>
    </row>
    <row r="73" spans="1:10">
      <c r="B73" s="7">
        <v>42204</v>
      </c>
      <c r="D73" s="7" t="s">
        <v>232</v>
      </c>
      <c r="E73" s="7"/>
      <c r="F73" s="7"/>
      <c r="H73" s="157">
        <f>'[7]Form1 GENERAL'!$H$73</f>
        <v>900</v>
      </c>
      <c r="I73" s="131"/>
      <c r="J73" s="13"/>
    </row>
    <row r="74" spans="1:10">
      <c r="B74" s="7">
        <v>42102</v>
      </c>
      <c r="D74" s="7" t="s">
        <v>257</v>
      </c>
      <c r="E74" s="7"/>
      <c r="F74" s="7"/>
      <c r="H74" s="157">
        <f>'[7]Form1 GENERAL'!$H$74</f>
        <v>1190</v>
      </c>
      <c r="I74" s="131"/>
      <c r="J74" s="13"/>
    </row>
    <row r="75" spans="1:10">
      <c r="B75" s="7"/>
      <c r="D75" s="7"/>
      <c r="E75" s="7"/>
      <c r="F75" s="7"/>
      <c r="H75" s="157"/>
      <c r="I75" s="131"/>
      <c r="J75" s="13"/>
    </row>
    <row r="76" spans="1:10">
      <c r="B76" s="7"/>
      <c r="D76" s="7"/>
      <c r="E76" s="7"/>
      <c r="F76" s="7"/>
      <c r="H76" s="157"/>
      <c r="I76" s="130">
        <f>SUM(H72:H76)</f>
        <v>62140</v>
      </c>
      <c r="J76" s="17"/>
    </row>
    <row r="77" spans="1:10" ht="13.5" thickBot="1">
      <c r="F77" s="29" t="s">
        <v>17</v>
      </c>
      <c r="H77" s="159"/>
      <c r="I77" s="133">
        <f>SUM(I55:I76)</f>
        <v>207797</v>
      </c>
      <c r="J77" s="32"/>
    </row>
    <row r="78" spans="1:10" ht="13.5" thickBot="1">
      <c r="A78" s="10"/>
      <c r="B78" s="11"/>
      <c r="C78" s="11"/>
      <c r="D78" s="11"/>
      <c r="E78" s="11"/>
      <c r="F78" s="11"/>
      <c r="G78" s="11"/>
      <c r="H78" s="160"/>
      <c r="I78" s="134"/>
      <c r="J78" s="18"/>
    </row>
    <row r="79" spans="1:10" ht="13.5" thickTop="1">
      <c r="H79" s="158"/>
      <c r="I79" s="135" t="s">
        <v>3</v>
      </c>
      <c r="J79" s="13"/>
    </row>
    <row r="80" spans="1:10">
      <c r="H80" s="161" t="s">
        <v>4</v>
      </c>
      <c r="I80" s="136" t="s">
        <v>5</v>
      </c>
      <c r="J80" s="15" t="s">
        <v>6</v>
      </c>
    </row>
    <row r="81" spans="1:10">
      <c r="A81" s="5">
        <v>3</v>
      </c>
      <c r="B81" t="s">
        <v>18</v>
      </c>
      <c r="H81" s="158"/>
      <c r="I81" s="131"/>
      <c r="J81" s="13"/>
    </row>
    <row r="82" spans="1:10">
      <c r="B82" t="s">
        <v>19</v>
      </c>
      <c r="H82" s="158"/>
      <c r="I82" s="131"/>
      <c r="J82" s="13"/>
    </row>
    <row r="83" spans="1:10">
      <c r="B83" s="7">
        <v>43100</v>
      </c>
      <c r="D83" s="7" t="s">
        <v>19</v>
      </c>
      <c r="E83" s="7"/>
      <c r="F83" s="7"/>
      <c r="H83" s="157">
        <f>[2]Overall!$G$33+50000</f>
        <v>322102</v>
      </c>
      <c r="I83" s="131"/>
      <c r="J83" s="13"/>
    </row>
    <row r="84" spans="1:10">
      <c r="B84" s="7">
        <v>43310</v>
      </c>
      <c r="D84" s="7" t="s">
        <v>233</v>
      </c>
      <c r="E84" s="7"/>
      <c r="F84" s="7"/>
      <c r="H84" s="157">
        <f>'[7]Form1 GENERAL'!$H$84</f>
        <v>34803.800000000003</v>
      </c>
      <c r="I84" s="131"/>
      <c r="J84" s="13"/>
    </row>
    <row r="85" spans="1:10">
      <c r="B85" s="7">
        <v>43603</v>
      </c>
      <c r="D85" s="7" t="s">
        <v>250</v>
      </c>
      <c r="E85" s="7"/>
      <c r="F85" s="7"/>
      <c r="H85" s="157">
        <f>[2]Overall!$G$60</f>
        <v>23105</v>
      </c>
      <c r="I85" s="131"/>
      <c r="J85" s="13"/>
    </row>
    <row r="86" spans="1:10">
      <c r="B86" s="7">
        <v>43605</v>
      </c>
      <c r="D86" s="7" t="s">
        <v>234</v>
      </c>
      <c r="E86" s="7"/>
      <c r="F86" s="7"/>
      <c r="H86" s="157">
        <f>[2]Overall!$G$61+50000</f>
        <v>98368</v>
      </c>
      <c r="I86" s="131"/>
      <c r="J86" s="13"/>
    </row>
    <row r="87" spans="1:10">
      <c r="B87" s="7">
        <v>43606</v>
      </c>
      <c r="D87" s="7" t="s">
        <v>259</v>
      </c>
      <c r="E87" s="7"/>
      <c r="F87" s="7"/>
      <c r="H87" s="157">
        <f>[2]Overall!$G$62</f>
        <v>0</v>
      </c>
      <c r="I87" s="131"/>
      <c r="J87" s="13"/>
    </row>
    <row r="88" spans="1:10">
      <c r="B88" s="7">
        <v>43602</v>
      </c>
      <c r="D88" s="7" t="s">
        <v>235</v>
      </c>
      <c r="E88" s="7"/>
      <c r="F88" s="7"/>
      <c r="H88" s="157">
        <f>[2]Overall!$G$59+50000</f>
        <v>78375</v>
      </c>
      <c r="I88" s="131"/>
      <c r="J88" s="13"/>
    </row>
    <row r="89" spans="1:10">
      <c r="B89" s="120">
        <v>43101</v>
      </c>
      <c r="D89" s="120" t="s">
        <v>236</v>
      </c>
      <c r="H89" s="157">
        <v>50000</v>
      </c>
      <c r="I89" s="130">
        <f>SUM(H83:H89)</f>
        <v>606753.80000000005</v>
      </c>
      <c r="J89" s="17"/>
    </row>
    <row r="90" spans="1:10">
      <c r="B90" t="s">
        <v>20</v>
      </c>
      <c r="H90" s="158"/>
      <c r="I90" s="131"/>
      <c r="J90" s="13"/>
    </row>
    <row r="91" spans="1:10">
      <c r="B91" s="7">
        <v>43203</v>
      </c>
      <c r="D91" s="7" t="s">
        <v>237</v>
      </c>
      <c r="E91" s="7"/>
      <c r="F91" s="7"/>
      <c r="H91" s="157">
        <f>'[7]Form1 GENERAL'!$H$91</f>
        <v>33160</v>
      </c>
      <c r="I91" s="131"/>
      <c r="J91" s="13"/>
    </row>
    <row r="92" spans="1:10">
      <c r="B92" s="7">
        <v>43220</v>
      </c>
      <c r="D92" s="7" t="s">
        <v>238</v>
      </c>
      <c r="E92" s="7"/>
      <c r="F92" s="7"/>
      <c r="H92" s="157">
        <f>'[7]Form1 GENERAL'!$H$92</f>
        <v>40100</v>
      </c>
      <c r="I92" s="131"/>
      <c r="J92" s="13"/>
    </row>
    <row r="93" spans="1:10">
      <c r="B93" s="7">
        <v>43221</v>
      </c>
      <c r="D93" s="7" t="s">
        <v>239</v>
      </c>
      <c r="E93" s="7"/>
      <c r="F93" s="7"/>
      <c r="H93" s="157">
        <f>'[7]Form1 GENERAL'!$H$93</f>
        <v>3450</v>
      </c>
      <c r="I93" s="131"/>
      <c r="J93" s="13"/>
    </row>
    <row r="94" spans="1:10">
      <c r="B94" s="7">
        <v>43222</v>
      </c>
      <c r="D94" s="7" t="s">
        <v>240</v>
      </c>
      <c r="E94" s="7"/>
      <c r="F94" s="7"/>
      <c r="H94" s="157">
        <f>[2]Overall!$G$46</f>
        <v>10000</v>
      </c>
      <c r="I94" s="131"/>
      <c r="J94" s="13"/>
    </row>
    <row r="95" spans="1:10">
      <c r="B95" s="7">
        <v>41308</v>
      </c>
      <c r="D95" s="7" t="s">
        <v>241</v>
      </c>
      <c r="E95" s="7"/>
      <c r="F95" s="7"/>
      <c r="H95" s="157">
        <f>'[7]Form1 GENERAL'!$H$95</f>
        <v>5390</v>
      </c>
      <c r="I95" s="130">
        <f>SUM(H91:H95)</f>
        <v>92100</v>
      </c>
      <c r="J95" s="17"/>
    </row>
    <row r="96" spans="1:10">
      <c r="H96" s="158"/>
      <c r="I96" s="131"/>
      <c r="J96" s="13"/>
    </row>
    <row r="97" spans="2:10">
      <c r="B97" t="s">
        <v>21</v>
      </c>
      <c r="H97" s="158"/>
      <c r="I97" s="131"/>
      <c r="J97" s="13"/>
    </row>
    <row r="98" spans="2:10">
      <c r="B98" s="7">
        <v>43300</v>
      </c>
      <c r="D98" s="7" t="s">
        <v>242</v>
      </c>
      <c r="E98" s="7"/>
      <c r="F98" s="7"/>
      <c r="H98" s="157">
        <f>'[7]Form1 GENERAL'!$H$98</f>
        <v>1190</v>
      </c>
      <c r="I98" s="131"/>
      <c r="J98" s="13"/>
    </row>
    <row r="99" spans="2:10">
      <c r="B99" s="7"/>
      <c r="D99" s="7"/>
      <c r="E99" s="7"/>
      <c r="F99" s="7"/>
      <c r="H99" s="157"/>
      <c r="I99" s="131"/>
      <c r="J99" s="13"/>
    </row>
    <row r="100" spans="2:10">
      <c r="B100" s="7"/>
      <c r="D100" s="7"/>
      <c r="E100" s="7"/>
      <c r="F100" s="7"/>
      <c r="H100" s="157"/>
      <c r="I100" s="131"/>
      <c r="J100" s="13"/>
    </row>
    <row r="101" spans="2:10">
      <c r="B101" s="7"/>
      <c r="D101" s="7"/>
      <c r="E101" s="7"/>
      <c r="F101" s="7"/>
      <c r="H101" s="157"/>
      <c r="I101" s="131"/>
      <c r="J101" s="13"/>
    </row>
    <row r="102" spans="2:10">
      <c r="B102" s="7"/>
      <c r="D102" s="7"/>
      <c r="E102" s="7"/>
      <c r="F102" s="7"/>
      <c r="H102" s="157"/>
      <c r="I102" s="130">
        <f>SUM(H98:H102)</f>
        <v>1190</v>
      </c>
      <c r="J102" s="17"/>
    </row>
    <row r="103" spans="2:10">
      <c r="H103" s="158"/>
      <c r="I103" s="131"/>
      <c r="J103" s="13"/>
    </row>
    <row r="104" spans="2:10">
      <c r="B104" t="s">
        <v>22</v>
      </c>
      <c r="H104" s="158"/>
      <c r="I104" s="131"/>
      <c r="J104" s="13"/>
    </row>
    <row r="105" spans="2:10">
      <c r="B105" s="7">
        <v>43400</v>
      </c>
      <c r="D105" s="7" t="s">
        <v>22</v>
      </c>
      <c r="E105" s="7"/>
      <c r="F105" s="7"/>
      <c r="H105" s="157">
        <f>'[7]Form1 GENERAL'!$H$105</f>
        <v>100250</v>
      </c>
      <c r="I105" s="131"/>
      <c r="J105" s="13"/>
    </row>
    <row r="106" spans="2:10">
      <c r="B106" s="7"/>
      <c r="D106" s="7"/>
      <c r="E106" s="7"/>
      <c r="F106" s="7"/>
      <c r="H106" s="157"/>
      <c r="I106" s="131"/>
      <c r="J106" s="13"/>
    </row>
    <row r="107" spans="2:10">
      <c r="B107" s="7"/>
      <c r="D107" s="7"/>
      <c r="E107" s="7"/>
      <c r="F107" s="7"/>
      <c r="H107" s="157"/>
      <c r="I107" s="131"/>
      <c r="J107" s="13"/>
    </row>
    <row r="108" spans="2:10">
      <c r="B108" s="7"/>
      <c r="D108" s="7"/>
      <c r="E108" s="7"/>
      <c r="F108" s="7"/>
      <c r="H108" s="157"/>
      <c r="I108" s="131"/>
      <c r="J108" s="13"/>
    </row>
    <row r="109" spans="2:10">
      <c r="B109" s="7"/>
      <c r="D109" s="7"/>
      <c r="E109" s="7"/>
      <c r="F109" s="7"/>
      <c r="H109" s="157"/>
      <c r="I109" s="130">
        <f>SUM(H105:H109)</f>
        <v>100250</v>
      </c>
      <c r="J109" s="17"/>
    </row>
    <row r="110" spans="2:10">
      <c r="H110" s="158"/>
      <c r="I110" s="131"/>
      <c r="J110" s="13"/>
    </row>
    <row r="111" spans="2:10">
      <c r="B111" t="s">
        <v>23</v>
      </c>
      <c r="H111" s="158"/>
      <c r="I111" s="131"/>
      <c r="J111" s="13"/>
    </row>
    <row r="112" spans="2:10">
      <c r="B112" s="7">
        <v>43500</v>
      </c>
      <c r="D112" s="7" t="s">
        <v>243</v>
      </c>
      <c r="E112" s="7"/>
      <c r="F112" s="7"/>
      <c r="H112" s="157">
        <f>[2]Overall!$G$51+50000+17054</f>
        <v>430554</v>
      </c>
      <c r="I112" s="131"/>
      <c r="J112" s="13"/>
    </row>
    <row r="113" spans="2:10">
      <c r="B113" s="7"/>
      <c r="D113" s="7"/>
      <c r="E113" s="7"/>
      <c r="F113" s="7"/>
      <c r="H113" s="157"/>
      <c r="I113" s="131"/>
      <c r="J113" s="13"/>
    </row>
    <row r="114" spans="2:10">
      <c r="B114" s="7"/>
      <c r="D114" s="7"/>
      <c r="E114" s="7"/>
      <c r="F114" s="7"/>
      <c r="H114" s="157"/>
      <c r="I114" s="131"/>
      <c r="J114" s="13"/>
    </row>
    <row r="115" spans="2:10">
      <c r="B115" s="7"/>
      <c r="D115" s="7"/>
      <c r="E115" s="7"/>
      <c r="F115" s="7"/>
      <c r="H115" s="157"/>
      <c r="I115" s="131"/>
      <c r="J115" s="13"/>
    </row>
    <row r="116" spans="2:10">
      <c r="B116" s="7"/>
      <c r="D116" s="7"/>
      <c r="E116" s="7"/>
      <c r="F116" s="7"/>
      <c r="H116" s="157"/>
      <c r="I116" s="130">
        <f>SUM(H112:H116)</f>
        <v>430554</v>
      </c>
      <c r="J116" s="17"/>
    </row>
    <row r="117" spans="2:10">
      <c r="H117" s="158"/>
      <c r="I117" s="131"/>
      <c r="J117" s="13"/>
    </row>
    <row r="118" spans="2:10">
      <c r="B118" t="s">
        <v>24</v>
      </c>
      <c r="H118" s="158"/>
      <c r="I118" s="131"/>
      <c r="J118" s="13"/>
    </row>
    <row r="119" spans="2:10">
      <c r="B119" s="7">
        <v>43600</v>
      </c>
      <c r="D119" s="7" t="s">
        <v>251</v>
      </c>
      <c r="E119" s="7"/>
      <c r="F119" s="7"/>
      <c r="H119" s="157">
        <f>'[7]Form1 GENERAL'!$H$119</f>
        <v>113652</v>
      </c>
      <c r="I119" s="131"/>
      <c r="J119" s="13"/>
    </row>
    <row r="120" spans="2:10">
      <c r="B120" s="7"/>
      <c r="D120" s="7"/>
      <c r="E120" s="7"/>
      <c r="F120" s="7"/>
      <c r="H120" s="157"/>
      <c r="I120" s="131"/>
      <c r="J120" s="13"/>
    </row>
    <row r="121" spans="2:10">
      <c r="B121" s="7"/>
      <c r="D121" s="7"/>
      <c r="E121" s="7"/>
      <c r="F121" s="7"/>
      <c r="H121" s="157"/>
      <c r="I121" s="131"/>
      <c r="J121" s="13"/>
    </row>
    <row r="122" spans="2:10">
      <c r="B122" s="7"/>
      <c r="D122" s="7"/>
      <c r="E122" s="7"/>
      <c r="F122" s="7"/>
      <c r="H122" s="157"/>
      <c r="I122" s="131"/>
      <c r="J122" s="13"/>
    </row>
    <row r="123" spans="2:10">
      <c r="B123" s="7"/>
      <c r="D123" s="7"/>
      <c r="E123" s="7"/>
      <c r="F123" s="7"/>
      <c r="H123" s="157"/>
      <c r="I123" s="130">
        <f>SUM(H119:H123)</f>
        <v>113652</v>
      </c>
      <c r="J123" s="17"/>
    </row>
    <row r="124" spans="2:10">
      <c r="H124" s="158"/>
      <c r="I124" s="131"/>
      <c r="J124" s="13"/>
    </row>
    <row r="125" spans="2:10">
      <c r="B125" t="s">
        <v>25</v>
      </c>
      <c r="H125" s="158"/>
      <c r="I125" s="131"/>
      <c r="J125" s="13"/>
    </row>
    <row r="126" spans="2:10">
      <c r="B126" s="7">
        <v>43700</v>
      </c>
      <c r="D126" s="7" t="s">
        <v>244</v>
      </c>
      <c r="E126" s="7"/>
      <c r="F126" s="7"/>
      <c r="H126" s="157">
        <f>'[7]Form1 GENERAL'!$H$126</f>
        <v>27140</v>
      </c>
      <c r="I126" s="131"/>
      <c r="J126" s="13"/>
    </row>
    <row r="127" spans="2:10">
      <c r="B127" s="7"/>
      <c r="D127" s="7"/>
      <c r="E127" s="7"/>
      <c r="F127" s="7"/>
      <c r="H127" s="157"/>
      <c r="I127" s="131"/>
      <c r="J127" s="13"/>
    </row>
    <row r="128" spans="2:10">
      <c r="B128" s="7"/>
      <c r="D128" s="7"/>
      <c r="E128" s="7"/>
      <c r="F128" s="7"/>
      <c r="H128" s="157"/>
      <c r="I128" s="131"/>
      <c r="J128" s="13"/>
    </row>
    <row r="129" spans="2:10">
      <c r="B129" s="7"/>
      <c r="D129" s="7"/>
      <c r="E129" s="7"/>
      <c r="F129" s="7"/>
      <c r="H129" s="157"/>
      <c r="I129" s="131"/>
      <c r="J129" s="13"/>
    </row>
    <row r="130" spans="2:10">
      <c r="B130" s="7"/>
      <c r="D130" s="7"/>
      <c r="E130" s="7"/>
      <c r="F130" s="7"/>
      <c r="H130" s="157"/>
      <c r="I130" s="130">
        <f>SUM(H126:H130)</f>
        <v>27140</v>
      </c>
      <c r="J130" s="17"/>
    </row>
    <row r="131" spans="2:10">
      <c r="H131" s="158"/>
      <c r="I131" s="131"/>
      <c r="J131" s="13"/>
    </row>
    <row r="132" spans="2:10">
      <c r="B132" t="s">
        <v>26</v>
      </c>
      <c r="H132" s="158"/>
      <c r="I132" s="131"/>
      <c r="J132" s="13"/>
    </row>
    <row r="133" spans="2:10">
      <c r="B133" s="7">
        <v>43802</v>
      </c>
      <c r="D133" s="7" t="s">
        <v>252</v>
      </c>
      <c r="E133" s="7"/>
      <c r="F133" s="7"/>
      <c r="H133" s="157">
        <v>0</v>
      </c>
      <c r="I133" s="131"/>
      <c r="J133" s="13"/>
    </row>
    <row r="134" spans="2:10">
      <c r="B134" s="7"/>
      <c r="D134" s="7"/>
      <c r="E134" s="7"/>
      <c r="F134" s="7"/>
      <c r="H134" s="157"/>
      <c r="I134" s="131"/>
      <c r="J134" s="13"/>
    </row>
    <row r="135" spans="2:10">
      <c r="B135" s="7"/>
      <c r="D135" s="7"/>
      <c r="E135" s="7"/>
      <c r="F135" s="7"/>
      <c r="H135" s="157"/>
      <c r="I135" s="131"/>
      <c r="J135" s="13"/>
    </row>
    <row r="136" spans="2:10">
      <c r="B136" s="7"/>
      <c r="D136" s="7"/>
      <c r="E136" s="7"/>
      <c r="F136" s="7"/>
      <c r="H136" s="157"/>
      <c r="I136" s="131"/>
      <c r="J136" s="13"/>
    </row>
    <row r="137" spans="2:10">
      <c r="B137" s="7"/>
      <c r="D137" s="7"/>
      <c r="E137" s="7"/>
      <c r="F137" s="7"/>
      <c r="H137" s="157"/>
      <c r="I137" s="130">
        <f>SUM(H133:H137)</f>
        <v>0</v>
      </c>
      <c r="J137" s="17"/>
    </row>
    <row r="138" spans="2:10">
      <c r="H138" s="158"/>
      <c r="I138" s="131"/>
      <c r="J138" s="13"/>
    </row>
    <row r="139" spans="2:10">
      <c r="B139" t="s">
        <v>27</v>
      </c>
      <c r="H139" s="158"/>
      <c r="I139" s="131"/>
      <c r="J139" s="13"/>
    </row>
    <row r="140" spans="2:10">
      <c r="B140" s="7">
        <v>43901</v>
      </c>
      <c r="D140" s="7" t="s">
        <v>245</v>
      </c>
      <c r="E140" s="7"/>
      <c r="F140" s="7"/>
      <c r="H140" s="157">
        <v>0</v>
      </c>
      <c r="I140" s="131"/>
      <c r="J140" s="13"/>
    </row>
    <row r="141" spans="2:10">
      <c r="B141" s="7">
        <v>43903</v>
      </c>
      <c r="D141" s="7" t="s">
        <v>246</v>
      </c>
      <c r="E141" s="7"/>
      <c r="F141" s="7"/>
      <c r="H141" s="157">
        <f>'[7]Form1 GENERAL'!$H$141</f>
        <v>11260</v>
      </c>
      <c r="I141" s="131"/>
      <c r="J141" s="13"/>
    </row>
    <row r="142" spans="2:10">
      <c r="B142" s="7">
        <v>43909</v>
      </c>
      <c r="D142" s="7" t="s">
        <v>247</v>
      </c>
      <c r="E142" s="7"/>
      <c r="F142" s="7"/>
      <c r="H142" s="157">
        <f>'[7]Form1 GENERAL'!$H$142</f>
        <v>610</v>
      </c>
      <c r="I142" s="131"/>
      <c r="J142" s="13"/>
    </row>
    <row r="143" spans="2:10">
      <c r="B143" s="7">
        <v>43912</v>
      </c>
      <c r="D143" s="7" t="s">
        <v>258</v>
      </c>
      <c r="E143" s="7"/>
      <c r="F143" s="7"/>
      <c r="H143" s="157">
        <f>'[7]Form1 GENERAL'!$H$143</f>
        <v>1500</v>
      </c>
      <c r="I143" s="131"/>
      <c r="J143" s="13"/>
    </row>
    <row r="144" spans="2:10">
      <c r="B144" s="7"/>
      <c r="D144" s="7"/>
      <c r="E144" s="7"/>
      <c r="F144" s="7"/>
      <c r="H144" s="121"/>
      <c r="I144" s="131"/>
      <c r="J144" s="13"/>
    </row>
    <row r="145" spans="1:10">
      <c r="B145" s="7"/>
      <c r="D145" s="7"/>
      <c r="E145" s="7"/>
      <c r="F145" s="7"/>
      <c r="H145" s="121"/>
      <c r="I145" s="131"/>
      <c r="J145" s="13"/>
    </row>
    <row r="146" spans="1:10">
      <c r="B146" s="7"/>
      <c r="D146" s="7"/>
      <c r="E146" s="7"/>
      <c r="F146" s="7"/>
      <c r="H146" s="121"/>
      <c r="I146" s="131"/>
      <c r="J146" s="13"/>
    </row>
    <row r="147" spans="1:10">
      <c r="B147" s="7"/>
      <c r="D147" s="7"/>
      <c r="E147" s="7"/>
      <c r="F147" s="7"/>
      <c r="H147" s="121"/>
      <c r="I147" s="130">
        <f>SUM(H140:H147)</f>
        <v>13370</v>
      </c>
      <c r="J147" s="17"/>
    </row>
    <row r="148" spans="1:10">
      <c r="H148" s="126"/>
      <c r="I148" s="137"/>
      <c r="J148" s="27"/>
    </row>
    <row r="149" spans="1:10" ht="13.5" thickBot="1">
      <c r="F149" s="29" t="s">
        <v>28</v>
      </c>
      <c r="H149" s="122"/>
      <c r="I149" s="138">
        <f>SUM(I89:I147)</f>
        <v>1385009.8</v>
      </c>
      <c r="J149" s="34"/>
    </row>
    <row r="150" spans="1:10">
      <c r="H150" s="122"/>
      <c r="I150" s="139"/>
      <c r="J150" s="28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7"/>
      <c r="I151" s="140"/>
      <c r="J151" s="30"/>
    </row>
    <row r="152" spans="1:10" ht="13.5" thickTop="1">
      <c r="H152" s="128"/>
      <c r="I152" s="141"/>
      <c r="J152" s="9"/>
    </row>
    <row r="153" spans="1:10">
      <c r="H153" s="128"/>
      <c r="I153" s="141"/>
      <c r="J153" s="9"/>
    </row>
    <row r="154" spans="1:10">
      <c r="H154" s="128"/>
      <c r="I154" s="141"/>
      <c r="J154" s="9"/>
    </row>
    <row r="155" spans="1:10" ht="13.5" thickBot="1">
      <c r="A155" s="10"/>
      <c r="B155" s="11"/>
      <c r="C155" s="11"/>
      <c r="D155" s="11"/>
      <c r="E155" s="11"/>
      <c r="F155" s="11"/>
      <c r="G155" s="11"/>
      <c r="H155" s="129"/>
      <c r="I155" s="142"/>
      <c r="J155" s="12"/>
    </row>
    <row r="156" spans="1:10" ht="13.5" thickTop="1">
      <c r="H156" s="122"/>
      <c r="I156" s="135" t="s">
        <v>3</v>
      </c>
      <c r="J156" s="13"/>
    </row>
    <row r="157" spans="1:10">
      <c r="H157" s="125" t="s">
        <v>4</v>
      </c>
      <c r="I157" s="136" t="s">
        <v>5</v>
      </c>
      <c r="J157" s="15" t="s">
        <v>6</v>
      </c>
    </row>
    <row r="158" spans="1:10">
      <c r="A158" s="5">
        <v>4</v>
      </c>
      <c r="B158" t="s">
        <v>29</v>
      </c>
      <c r="H158" s="122"/>
      <c r="I158" s="131"/>
      <c r="J158" s="13"/>
    </row>
    <row r="159" spans="1:10">
      <c r="B159" t="s">
        <v>30</v>
      </c>
      <c r="H159" s="122"/>
      <c r="I159" s="131"/>
      <c r="J159" s="13"/>
    </row>
    <row r="160" spans="1:10">
      <c r="B160" s="7"/>
      <c r="D160" s="7"/>
      <c r="E160" s="7"/>
      <c r="F160" s="7"/>
      <c r="H160" s="121"/>
      <c r="I160" s="131"/>
      <c r="J160" s="13"/>
    </row>
    <row r="161" spans="2:10">
      <c r="B161" s="7"/>
      <c r="D161" s="7"/>
      <c r="E161" s="7"/>
      <c r="F161" s="7"/>
      <c r="H161" s="121"/>
      <c r="I161" s="131"/>
      <c r="J161" s="13"/>
    </row>
    <row r="162" spans="2:10">
      <c r="B162" s="7"/>
      <c r="D162" s="7"/>
      <c r="E162" s="7"/>
      <c r="F162" s="7"/>
      <c r="H162" s="121"/>
      <c r="I162" s="131"/>
      <c r="J162" s="13"/>
    </row>
    <row r="163" spans="2:10">
      <c r="B163" s="7"/>
      <c r="D163" s="7"/>
      <c r="E163" s="7"/>
      <c r="F163" s="7"/>
      <c r="H163" s="121"/>
      <c r="I163" s="131"/>
      <c r="J163" s="13"/>
    </row>
    <row r="164" spans="2:10">
      <c r="B164" s="7"/>
      <c r="D164" s="7"/>
      <c r="E164" s="7"/>
      <c r="F164" s="7"/>
      <c r="H164" s="121"/>
      <c r="I164" s="130">
        <f>SUM(H160:H164)</f>
        <v>0</v>
      </c>
      <c r="J164" s="17"/>
    </row>
    <row r="165" spans="2:10">
      <c r="H165" s="122"/>
      <c r="I165" s="131"/>
      <c r="J165" s="13"/>
    </row>
    <row r="166" spans="2:10">
      <c r="B166" t="s">
        <v>31</v>
      </c>
      <c r="H166" s="122"/>
      <c r="I166" s="131"/>
      <c r="J166" s="13"/>
    </row>
    <row r="167" spans="2:10">
      <c r="B167" s="7"/>
      <c r="D167" s="7"/>
      <c r="E167" s="7"/>
      <c r="F167" s="7"/>
      <c r="H167" s="121"/>
      <c r="I167" s="131"/>
      <c r="J167" s="13"/>
    </row>
    <row r="168" spans="2:10">
      <c r="B168" s="7"/>
      <c r="D168" s="7"/>
      <c r="E168" s="7"/>
      <c r="F168" s="7"/>
      <c r="H168" s="121"/>
      <c r="I168" s="131"/>
      <c r="J168" s="13"/>
    </row>
    <row r="169" spans="2:10">
      <c r="B169" s="7"/>
      <c r="D169" s="7"/>
      <c r="E169" s="7"/>
      <c r="F169" s="7"/>
      <c r="H169" s="121"/>
      <c r="I169" s="131"/>
      <c r="J169" s="13"/>
    </row>
    <row r="170" spans="2:10">
      <c r="B170" s="7"/>
      <c r="D170" s="7"/>
      <c r="E170" s="7"/>
      <c r="F170" s="7"/>
      <c r="H170" s="121"/>
      <c r="I170" s="131"/>
      <c r="J170" s="13"/>
    </row>
    <row r="171" spans="2:10">
      <c r="B171" s="7"/>
      <c r="D171" s="7"/>
      <c r="E171" s="7"/>
      <c r="F171" s="7"/>
      <c r="H171" s="121"/>
      <c r="I171" s="131"/>
      <c r="J171" s="13"/>
    </row>
    <row r="172" spans="2:10">
      <c r="H172" s="121"/>
      <c r="I172" s="130">
        <f>SUM(H167:H171)</f>
        <v>0</v>
      </c>
      <c r="J172" s="17"/>
    </row>
    <row r="173" spans="2:10">
      <c r="B173" t="s">
        <v>32</v>
      </c>
      <c r="H173" s="122"/>
      <c r="I173" s="131"/>
      <c r="J173" s="13"/>
    </row>
    <row r="174" spans="2:10">
      <c r="B174" s="7"/>
      <c r="D174" s="7"/>
      <c r="E174" s="7"/>
      <c r="F174" s="7"/>
      <c r="H174" s="121"/>
      <c r="I174" s="131"/>
      <c r="J174" s="13"/>
    </row>
    <row r="175" spans="2:10">
      <c r="B175" s="7"/>
      <c r="D175" s="7"/>
      <c r="E175" s="7"/>
      <c r="F175" s="7"/>
      <c r="H175" s="121"/>
      <c r="I175" s="131"/>
      <c r="J175" s="13"/>
    </row>
    <row r="176" spans="2:10">
      <c r="B176" s="7"/>
      <c r="D176" s="7"/>
      <c r="E176" s="7"/>
      <c r="F176" s="7"/>
      <c r="H176" s="121"/>
      <c r="I176" s="131"/>
      <c r="J176" s="13"/>
    </row>
    <row r="177" spans="2:10">
      <c r="B177" s="7"/>
      <c r="D177" s="7"/>
      <c r="E177" s="7"/>
      <c r="F177" s="7"/>
      <c r="H177" s="121"/>
      <c r="I177" s="131"/>
      <c r="J177" s="13"/>
    </row>
    <row r="178" spans="2:10">
      <c r="B178" s="7"/>
      <c r="D178" s="7"/>
      <c r="E178" s="7"/>
      <c r="F178" s="7"/>
      <c r="H178" s="121"/>
      <c r="I178" s="130">
        <f>SUM(H174:H178)</f>
        <v>0</v>
      </c>
      <c r="J178" s="17"/>
    </row>
    <row r="179" spans="2:10">
      <c r="H179" s="122"/>
      <c r="I179" s="131"/>
      <c r="J179" s="13"/>
    </row>
    <row r="180" spans="2:10">
      <c r="B180" t="s">
        <v>33</v>
      </c>
      <c r="H180" s="122"/>
      <c r="I180" s="131"/>
      <c r="J180" s="13"/>
    </row>
    <row r="181" spans="2:10">
      <c r="B181" s="7"/>
      <c r="D181" s="7"/>
      <c r="E181" s="7"/>
      <c r="F181" s="7"/>
      <c r="H181" s="121"/>
      <c r="I181" s="131"/>
      <c r="J181" s="13"/>
    </row>
    <row r="182" spans="2:10">
      <c r="B182" s="7"/>
      <c r="D182" s="7"/>
      <c r="E182" s="7"/>
      <c r="F182" s="7"/>
      <c r="H182" s="121"/>
      <c r="I182" s="131"/>
      <c r="J182" s="13"/>
    </row>
    <row r="183" spans="2:10">
      <c r="B183" s="7"/>
      <c r="D183" s="7"/>
      <c r="E183" s="7"/>
      <c r="F183" s="7"/>
      <c r="H183" s="121"/>
      <c r="I183" s="131"/>
      <c r="J183" s="13"/>
    </row>
    <row r="184" spans="2:10">
      <c r="B184" s="7"/>
      <c r="D184" s="7"/>
      <c r="E184" s="7"/>
      <c r="F184" s="7"/>
      <c r="H184" s="121"/>
      <c r="I184" s="131"/>
      <c r="J184" s="13"/>
    </row>
    <row r="185" spans="2:10">
      <c r="B185" s="7"/>
      <c r="D185" s="7"/>
      <c r="E185" s="7"/>
      <c r="F185" s="7"/>
      <c r="H185" s="121"/>
      <c r="I185" s="130">
        <f>SUM(H181:H185)</f>
        <v>0</v>
      </c>
      <c r="J185" s="17"/>
    </row>
    <row r="186" spans="2:10">
      <c r="H186" s="122"/>
      <c r="I186" s="131"/>
      <c r="J186" s="13"/>
    </row>
    <row r="187" spans="2:10">
      <c r="B187" t="s">
        <v>34</v>
      </c>
      <c r="H187" s="122"/>
      <c r="I187" s="131"/>
      <c r="J187" s="13"/>
    </row>
    <row r="188" spans="2:10">
      <c r="B188" s="7">
        <v>44000</v>
      </c>
      <c r="D188" s="7" t="s">
        <v>248</v>
      </c>
      <c r="E188" s="7"/>
      <c r="F188" s="7"/>
      <c r="H188" s="121">
        <f>691191-675175-3096</f>
        <v>12920</v>
      </c>
      <c r="I188" s="131"/>
      <c r="J188" s="13"/>
    </row>
    <row r="189" spans="2:10">
      <c r="B189" s="7">
        <v>44000</v>
      </c>
      <c r="D189" s="7" t="s">
        <v>248</v>
      </c>
      <c r="E189" s="7"/>
      <c r="F189" s="7"/>
      <c r="H189" s="121">
        <f>691191-16016-202707-202707-202707-67054</f>
        <v>0</v>
      </c>
      <c r="I189" s="131"/>
      <c r="J189" s="13"/>
    </row>
    <row r="190" spans="2:10">
      <c r="B190" s="7"/>
      <c r="D190" s="7"/>
      <c r="E190" s="7"/>
      <c r="F190" s="7"/>
      <c r="H190" s="121"/>
      <c r="I190" s="131"/>
      <c r="J190" s="13"/>
    </row>
    <row r="191" spans="2:10">
      <c r="B191" s="7"/>
      <c r="D191" s="7"/>
      <c r="E191" s="7"/>
      <c r="F191" s="7"/>
      <c r="H191" s="121"/>
      <c r="I191" s="131"/>
      <c r="J191" s="13"/>
    </row>
    <row r="192" spans="2:10">
      <c r="B192" s="7"/>
      <c r="D192" s="7"/>
      <c r="E192" s="7"/>
      <c r="F192" s="7"/>
      <c r="H192" s="121"/>
      <c r="I192" s="130">
        <f>SUM(H188:H192)</f>
        <v>12920</v>
      </c>
      <c r="J192" s="17"/>
    </row>
    <row r="193" spans="1:10">
      <c r="H193" s="33"/>
      <c r="I193" s="131"/>
      <c r="J193" s="27"/>
    </row>
    <row r="194" spans="1:10" ht="13.5" thickBot="1">
      <c r="F194" s="29" t="s">
        <v>35</v>
      </c>
      <c r="H194" s="24"/>
      <c r="I194" s="143">
        <f>SUM(I164:I192)</f>
        <v>12920</v>
      </c>
      <c r="J194" s="34"/>
    </row>
    <row r="195" spans="1:10">
      <c r="F195" s="29"/>
      <c r="H195" s="24"/>
      <c r="I195" s="131"/>
      <c r="J195" s="28"/>
    </row>
    <row r="196" spans="1:10" ht="13.5" thickBot="1">
      <c r="F196" s="29" t="s">
        <v>36</v>
      </c>
      <c r="H196" s="24"/>
      <c r="I196" s="144">
        <f>SUM(I47,I77,I149,I194)</f>
        <v>2798756.9415648999</v>
      </c>
      <c r="J196" s="30"/>
    </row>
    <row r="197" spans="1:10" ht="13.5" thickTop="1">
      <c r="H197" s="13"/>
      <c r="I197" s="13"/>
      <c r="J197" s="28"/>
    </row>
    <row r="198" spans="1:10" ht="13.5" thickBot="1">
      <c r="A198" s="10"/>
      <c r="B198" s="11"/>
      <c r="C198" s="11"/>
      <c r="D198" s="11"/>
      <c r="E198" s="11"/>
      <c r="F198" s="11"/>
      <c r="G198" s="11"/>
      <c r="H198" s="18"/>
      <c r="I198" s="18"/>
      <c r="J198" s="30"/>
    </row>
    <row r="199" spans="1:10" ht="13.5" thickTop="1">
      <c r="A199" s="23"/>
      <c r="B199" s="16"/>
      <c r="C199" s="16"/>
      <c r="D199" s="16"/>
      <c r="E199" s="16"/>
      <c r="F199" s="16"/>
      <c r="G199" s="16"/>
      <c r="H199" s="9"/>
      <c r="I199" s="9"/>
      <c r="J199" s="9"/>
    </row>
    <row r="200" spans="1:10">
      <c r="H200" s="9"/>
      <c r="I200" s="9"/>
      <c r="J200" s="9"/>
    </row>
    <row r="202" spans="1:10">
      <c r="A202" s="5" t="s">
        <v>44</v>
      </c>
      <c r="H202" s="9"/>
      <c r="I202" s="9"/>
      <c r="J202" s="8"/>
    </row>
    <row r="203" spans="1:10">
      <c r="H203" s="9"/>
      <c r="I203" s="9"/>
      <c r="J203" s="9"/>
    </row>
    <row r="204" spans="1:10">
      <c r="A204" s="174" t="s">
        <v>216</v>
      </c>
      <c r="B204" s="174"/>
      <c r="C204" s="174"/>
      <c r="D204" s="174"/>
      <c r="E204" s="174"/>
      <c r="F204" s="174"/>
      <c r="G204" s="174"/>
      <c r="H204" s="174"/>
      <c r="I204" s="174"/>
      <c r="J204" s="174"/>
    </row>
    <row r="205" spans="1:10">
      <c r="A205"/>
      <c r="F205" s="35" t="s">
        <v>37</v>
      </c>
    </row>
    <row r="207" spans="1:10">
      <c r="A207" s="5" t="s">
        <v>273</v>
      </c>
    </row>
    <row r="209" spans="1:10">
      <c r="A209" s="5" t="s">
        <v>45</v>
      </c>
      <c r="C209" s="174"/>
      <c r="D209" s="174"/>
      <c r="E209" s="174"/>
      <c r="F209" t="s">
        <v>38</v>
      </c>
      <c r="G209" s="174"/>
      <c r="H209" s="174"/>
      <c r="I209" s="3" t="s">
        <v>279</v>
      </c>
    </row>
    <row r="212" spans="1:10">
      <c r="H212" s="8"/>
      <c r="I212" s="8"/>
      <c r="J212" s="8"/>
    </row>
    <row r="213" spans="1:10">
      <c r="H213" s="175"/>
      <c r="I213" s="175"/>
      <c r="J213" s="175"/>
    </row>
    <row r="214" spans="1:10">
      <c r="H214" s="8"/>
      <c r="I214" s="8"/>
      <c r="J214" s="8"/>
    </row>
    <row r="215" spans="1:10">
      <c r="H215" s="175"/>
      <c r="I215" s="175"/>
      <c r="J215" s="175"/>
    </row>
    <row r="216" spans="1:10">
      <c r="H216" s="8" t="s">
        <v>260</v>
      </c>
      <c r="I216" s="8"/>
      <c r="J216" s="8"/>
    </row>
    <row r="217" spans="1:10">
      <c r="H217" s="175"/>
      <c r="I217" s="175"/>
      <c r="J217" s="175"/>
    </row>
    <row r="218" spans="1:10">
      <c r="H218" s="8" t="s">
        <v>261</v>
      </c>
      <c r="I218" s="8"/>
      <c r="J218" s="8"/>
    </row>
    <row r="219" spans="1:10">
      <c r="H219" s="175"/>
      <c r="I219" s="175"/>
      <c r="J219" s="175"/>
    </row>
    <row r="220" spans="1:10">
      <c r="H220" s="8"/>
      <c r="I220" s="8"/>
      <c r="J220" s="8"/>
    </row>
    <row r="221" spans="1:10">
      <c r="H221" s="175"/>
      <c r="I221" s="175"/>
      <c r="J221" s="175"/>
    </row>
  </sheetData>
  <mergeCells count="8">
    <mergeCell ref="H219:J219"/>
    <mergeCell ref="H221:J221"/>
    <mergeCell ref="G209:H209"/>
    <mergeCell ref="C209:E209"/>
    <mergeCell ref="A204:J204"/>
    <mergeCell ref="H213:J213"/>
    <mergeCell ref="H215:J215"/>
    <mergeCell ref="H217:J217"/>
  </mergeCells>
  <phoneticPr fontId="0" type="noConversion"/>
  <printOptions horizontalCentered="1"/>
  <pageMargins left="0.375" right="0.375" top="0.5" bottom="0.5" header="0" footer="0"/>
  <pageSetup paperSize="5" scale="99" orientation="portrait" horizontalDpi="300" verticalDpi="300" r:id="rId1"/>
  <headerFooter alignWithMargins="0"/>
  <rowBreaks count="2" manualBreakCount="2">
    <brk id="78" max="16383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217"/>
  <sheetViews>
    <sheetView topLeftCell="A178" zoomScaleNormal="100" workbookViewId="0">
      <selection activeCell="I206" sqref="I206"/>
    </sheetView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19" t="s">
        <v>272</v>
      </c>
      <c r="B3" s="7"/>
      <c r="C3" s="7"/>
      <c r="D3" s="7"/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214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>
      <c r="A9" s="6" t="s">
        <v>216</v>
      </c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275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122"/>
      <c r="I16" s="131"/>
      <c r="J16" s="13"/>
    </row>
    <row r="17" spans="2:10">
      <c r="B17" t="s">
        <v>8</v>
      </c>
      <c r="H17" s="122"/>
      <c r="I17" s="131"/>
      <c r="J17" s="13"/>
    </row>
    <row r="18" spans="2:10">
      <c r="B18" s="7"/>
      <c r="D18" s="7"/>
      <c r="E18" s="7"/>
      <c r="F18" s="7"/>
      <c r="H18" s="121"/>
      <c r="I18" s="131"/>
      <c r="J18" s="13"/>
    </row>
    <row r="19" spans="2:10">
      <c r="B19" s="7"/>
      <c r="D19" s="7"/>
      <c r="E19" s="7"/>
      <c r="F19" s="7"/>
      <c r="H19" s="121"/>
      <c r="I19" s="131"/>
      <c r="J19" s="13"/>
    </row>
    <row r="20" spans="2:10">
      <c r="B20" s="7"/>
      <c r="D20" s="7"/>
      <c r="E20" s="7"/>
      <c r="F20" s="7"/>
      <c r="H20" s="121"/>
      <c r="I20" s="131"/>
      <c r="J20" s="13"/>
    </row>
    <row r="21" spans="2:10">
      <c r="B21" s="7"/>
      <c r="D21" s="7"/>
      <c r="E21" s="7"/>
      <c r="F21" s="7"/>
      <c r="H21" s="121"/>
      <c r="I21" s="131"/>
      <c r="J21" s="13"/>
    </row>
    <row r="22" spans="2:10">
      <c r="B22" s="7"/>
      <c r="D22" s="7"/>
      <c r="E22" s="7"/>
      <c r="F22" s="7"/>
      <c r="H22" s="121"/>
      <c r="I22" s="131"/>
      <c r="J22" s="13"/>
    </row>
    <row r="23" spans="2:10">
      <c r="B23" s="7"/>
      <c r="D23" s="7"/>
      <c r="E23" s="7"/>
      <c r="F23" s="7"/>
      <c r="H23" s="121"/>
      <c r="I23" s="131"/>
      <c r="J23" s="13"/>
    </row>
    <row r="24" spans="2:10">
      <c r="B24" s="7"/>
      <c r="D24" s="7"/>
      <c r="E24" s="7"/>
      <c r="F24" s="7"/>
      <c r="H24" s="121"/>
      <c r="I24" s="131"/>
      <c r="J24" s="13"/>
    </row>
    <row r="25" spans="2:10">
      <c r="B25" s="7"/>
      <c r="D25" s="7"/>
      <c r="E25" s="7"/>
      <c r="F25" s="7"/>
      <c r="H25" s="121"/>
      <c r="I25" s="131"/>
      <c r="J25" s="13"/>
    </row>
    <row r="26" spans="2:10">
      <c r="B26" s="7"/>
      <c r="D26" s="7"/>
      <c r="E26" s="7"/>
      <c r="F26" s="7"/>
      <c r="H26" s="121"/>
      <c r="I26" s="131"/>
      <c r="J26" s="13"/>
    </row>
    <row r="27" spans="2:10">
      <c r="B27" s="7"/>
      <c r="D27" s="7"/>
      <c r="E27" s="7"/>
      <c r="F27" s="7"/>
      <c r="H27" s="121"/>
      <c r="I27" s="131"/>
      <c r="J27" s="13"/>
    </row>
    <row r="28" spans="2:10">
      <c r="B28" s="7"/>
      <c r="D28" s="7"/>
      <c r="E28" s="7"/>
      <c r="F28" s="7"/>
      <c r="H28" s="121"/>
      <c r="I28" s="131"/>
      <c r="J28" s="13"/>
    </row>
    <row r="29" spans="2:10">
      <c r="B29" s="7"/>
      <c r="D29" s="7"/>
      <c r="E29" s="7"/>
      <c r="F29" s="7"/>
      <c r="H29" s="121"/>
      <c r="I29" s="130">
        <f>SUM(H18:H29)</f>
        <v>0</v>
      </c>
      <c r="J29" s="17"/>
    </row>
    <row r="30" spans="2:10">
      <c r="H30" s="122"/>
      <c r="I30" s="131"/>
      <c r="J30" s="13"/>
    </row>
    <row r="31" spans="2:10">
      <c r="B31" t="s">
        <v>9</v>
      </c>
      <c r="H31" s="122"/>
      <c r="I31" s="131"/>
      <c r="J31" s="13"/>
    </row>
    <row r="32" spans="2:10">
      <c r="B32" s="7"/>
      <c r="D32" s="7"/>
      <c r="E32" s="7"/>
      <c r="F32" s="7"/>
      <c r="H32" s="121"/>
      <c r="I32" s="131"/>
      <c r="J32" s="13"/>
    </row>
    <row r="33" spans="1:10">
      <c r="B33" s="7"/>
      <c r="D33" s="7"/>
      <c r="E33" s="7"/>
      <c r="F33" s="7"/>
      <c r="H33" s="121"/>
      <c r="I33" s="131"/>
      <c r="J33" s="13"/>
    </row>
    <row r="34" spans="1:10">
      <c r="B34" s="7"/>
      <c r="D34" s="7"/>
      <c r="E34" s="7"/>
      <c r="F34" s="7"/>
      <c r="H34" s="121"/>
      <c r="I34" s="131"/>
      <c r="J34" s="13"/>
    </row>
    <row r="35" spans="1:10">
      <c r="B35" s="7"/>
      <c r="D35" s="7"/>
      <c r="E35" s="7"/>
      <c r="F35" s="7"/>
      <c r="H35" s="121"/>
      <c r="I35" s="131"/>
      <c r="J35" s="13"/>
    </row>
    <row r="36" spans="1:10">
      <c r="B36" s="7"/>
      <c r="D36" s="7"/>
      <c r="E36" s="7"/>
      <c r="F36" s="7"/>
      <c r="H36" s="121"/>
      <c r="I36" s="130">
        <f>SUM(H32:H36)</f>
        <v>0</v>
      </c>
      <c r="J36" s="17"/>
    </row>
    <row r="37" spans="1:10">
      <c r="H37" s="122"/>
      <c r="I37" s="131"/>
      <c r="J37" s="13"/>
    </row>
    <row r="38" spans="1:10">
      <c r="B38" t="s">
        <v>10</v>
      </c>
      <c r="H38" s="122"/>
      <c r="I38" s="131"/>
      <c r="J38" s="13"/>
    </row>
    <row r="39" spans="1:10">
      <c r="B39" s="7"/>
      <c r="D39" s="7"/>
      <c r="E39" s="7"/>
      <c r="F39" s="7"/>
      <c r="H39" s="121"/>
      <c r="I39" s="131"/>
      <c r="J39" s="13"/>
    </row>
    <row r="40" spans="1:10">
      <c r="B40" s="7"/>
      <c r="D40" s="7"/>
      <c r="E40" s="7"/>
      <c r="F40" s="7"/>
      <c r="H40" s="121"/>
      <c r="I40" s="131"/>
      <c r="J40" s="13"/>
    </row>
    <row r="41" spans="1:10">
      <c r="B41" s="7"/>
      <c r="D41" s="7"/>
      <c r="E41" s="7"/>
      <c r="F41" s="7"/>
      <c r="H41" s="121"/>
      <c r="I41" s="131"/>
      <c r="J41" s="13"/>
    </row>
    <row r="42" spans="1:10">
      <c r="B42" s="7"/>
      <c r="D42" s="7"/>
      <c r="E42" s="7"/>
      <c r="F42" s="7"/>
      <c r="H42" s="121"/>
      <c r="I42" s="131"/>
      <c r="J42" s="13"/>
    </row>
    <row r="43" spans="1:10">
      <c r="B43" s="7"/>
      <c r="D43" s="7"/>
      <c r="E43" s="7"/>
      <c r="F43" s="7"/>
      <c r="H43" s="121"/>
      <c r="I43" s="130">
        <f>SUM(H39:H43)</f>
        <v>0</v>
      </c>
      <c r="J43" s="17"/>
    </row>
    <row r="44" spans="1:10" ht="13.5" thickBot="1">
      <c r="F44" s="29" t="s">
        <v>11</v>
      </c>
      <c r="H44" s="122"/>
      <c r="I44" s="132">
        <f>SUM(I29:I43)</f>
        <v>0</v>
      </c>
      <c r="J44" s="32"/>
    </row>
    <row r="45" spans="1:10" ht="10.5" customHeight="1">
      <c r="H45" s="122"/>
      <c r="I45" s="131"/>
      <c r="J45" s="13"/>
    </row>
    <row r="46" spans="1:10">
      <c r="A46" s="5">
        <v>2</v>
      </c>
      <c r="B46" t="s">
        <v>12</v>
      </c>
      <c r="H46" s="122"/>
      <c r="I46" s="131"/>
      <c r="J46" s="13"/>
    </row>
    <row r="47" spans="1:10">
      <c r="B47" t="s">
        <v>13</v>
      </c>
      <c r="H47" s="122"/>
      <c r="I47" s="131"/>
      <c r="J47" s="13"/>
    </row>
    <row r="48" spans="1:10">
      <c r="B48" s="7"/>
      <c r="D48" s="7"/>
      <c r="E48" s="7"/>
      <c r="F48" s="7"/>
      <c r="H48" s="121"/>
      <c r="I48" s="131"/>
      <c r="J48" s="13"/>
    </row>
    <row r="49" spans="2:10">
      <c r="B49" s="7"/>
      <c r="D49" s="7"/>
      <c r="E49" s="7"/>
      <c r="F49" s="7"/>
      <c r="H49" s="121"/>
      <c r="I49" s="131"/>
      <c r="J49" s="13"/>
    </row>
    <row r="50" spans="2:10">
      <c r="B50" s="7"/>
      <c r="D50" s="7"/>
      <c r="E50" s="7"/>
      <c r="F50" s="7"/>
      <c r="H50" s="121"/>
      <c r="I50" s="131"/>
      <c r="J50" s="13"/>
    </row>
    <row r="51" spans="2:10">
      <c r="B51" s="7"/>
      <c r="D51" s="7"/>
      <c r="E51" s="7"/>
      <c r="F51" s="7"/>
      <c r="H51" s="121"/>
      <c r="I51" s="131"/>
      <c r="J51" s="13"/>
    </row>
    <row r="52" spans="2:10">
      <c r="B52" s="7"/>
      <c r="D52" s="7"/>
      <c r="E52" s="7"/>
      <c r="F52" s="7"/>
      <c r="H52" s="121"/>
      <c r="I52" s="130">
        <f>SUM(H48:H52)</f>
        <v>0</v>
      </c>
      <c r="J52" s="17"/>
    </row>
    <row r="53" spans="2:10">
      <c r="H53" s="122"/>
      <c r="I53" s="131"/>
      <c r="J53" s="13"/>
    </row>
    <row r="54" spans="2:10">
      <c r="B54" t="s">
        <v>14</v>
      </c>
      <c r="H54" s="122"/>
      <c r="I54" s="131"/>
      <c r="J54" s="13"/>
    </row>
    <row r="55" spans="2:10">
      <c r="B55" s="7"/>
      <c r="D55" s="7"/>
      <c r="E55" s="7"/>
      <c r="F55" s="7"/>
      <c r="H55" s="121"/>
      <c r="I55" s="131"/>
      <c r="J55" s="13"/>
    </row>
    <row r="56" spans="2:10">
      <c r="B56" s="7"/>
      <c r="D56" s="7"/>
      <c r="E56" s="7"/>
      <c r="F56" s="7"/>
      <c r="H56" s="121"/>
      <c r="I56" s="131"/>
      <c r="J56" s="13"/>
    </row>
    <row r="57" spans="2:10">
      <c r="B57" s="7"/>
      <c r="D57" s="7"/>
      <c r="E57" s="7"/>
      <c r="F57" s="7"/>
      <c r="H57" s="121"/>
      <c r="I57" s="131"/>
      <c r="J57" s="13"/>
    </row>
    <row r="58" spans="2:10">
      <c r="B58" s="7"/>
      <c r="D58" s="7"/>
      <c r="E58" s="7"/>
      <c r="F58" s="7"/>
      <c r="H58" s="121"/>
      <c r="I58" s="131"/>
      <c r="J58" s="13"/>
    </row>
    <row r="59" spans="2:10">
      <c r="B59" s="7"/>
      <c r="D59" s="7"/>
      <c r="E59" s="7"/>
      <c r="F59" s="7"/>
      <c r="H59" s="121"/>
      <c r="I59" s="130">
        <f>SUM(H55:H59)</f>
        <v>0</v>
      </c>
      <c r="J59" s="17"/>
    </row>
    <row r="60" spans="2:10">
      <c r="H60" s="122"/>
      <c r="I60" s="131"/>
      <c r="J60" s="13"/>
    </row>
    <row r="61" spans="2:10">
      <c r="B61" t="s">
        <v>15</v>
      </c>
      <c r="H61" s="122"/>
      <c r="I61" s="131"/>
      <c r="J61" s="13"/>
    </row>
    <row r="62" spans="2:10">
      <c r="B62" s="7"/>
      <c r="D62" s="7"/>
      <c r="E62" s="7"/>
      <c r="F62" s="7"/>
      <c r="H62" s="121"/>
      <c r="I62" s="131"/>
      <c r="J62" s="13"/>
    </row>
    <row r="63" spans="2:10">
      <c r="B63" s="7"/>
      <c r="D63" s="7"/>
      <c r="E63" s="7"/>
      <c r="F63" s="7"/>
      <c r="H63" s="121"/>
      <c r="I63" s="131"/>
      <c r="J63" s="13"/>
    </row>
    <row r="64" spans="2:10">
      <c r="B64" s="7"/>
      <c r="D64" s="7"/>
      <c r="E64" s="7"/>
      <c r="F64" s="7"/>
      <c r="H64" s="121"/>
      <c r="I64" s="131"/>
      <c r="J64" s="13"/>
    </row>
    <row r="65" spans="1:10">
      <c r="B65" s="7"/>
      <c r="D65" s="7"/>
      <c r="E65" s="7"/>
      <c r="F65" s="7"/>
      <c r="H65" s="121"/>
      <c r="I65" s="131"/>
      <c r="J65" s="13"/>
    </row>
    <row r="66" spans="1:10">
      <c r="B66" s="7"/>
      <c r="D66" s="7"/>
      <c r="E66" s="7"/>
      <c r="F66" s="7"/>
      <c r="H66" s="121"/>
      <c r="I66" s="130">
        <f>SUM(H62:H66)</f>
        <v>0</v>
      </c>
      <c r="J66" s="17"/>
    </row>
    <row r="67" spans="1:10">
      <c r="H67" s="122"/>
      <c r="I67" s="131"/>
      <c r="J67" s="13"/>
    </row>
    <row r="68" spans="1:10">
      <c r="B68" t="s">
        <v>16</v>
      </c>
      <c r="H68" s="122"/>
      <c r="I68" s="131"/>
      <c r="J68" s="13"/>
    </row>
    <row r="69" spans="1:10">
      <c r="B69" s="7"/>
      <c r="D69" s="7"/>
      <c r="E69" s="7"/>
      <c r="F69" s="7"/>
      <c r="H69" s="121"/>
      <c r="I69" s="131"/>
      <c r="J69" s="13"/>
    </row>
    <row r="70" spans="1:10">
      <c r="B70" s="7"/>
      <c r="D70" s="7"/>
      <c r="E70" s="7"/>
      <c r="F70" s="7"/>
      <c r="H70" s="121"/>
      <c r="I70" s="131"/>
      <c r="J70" s="13"/>
    </row>
    <row r="71" spans="1:10">
      <c r="B71" s="7"/>
      <c r="D71" s="7"/>
      <c r="E71" s="7"/>
      <c r="F71" s="7"/>
      <c r="H71" s="121"/>
      <c r="I71" s="131"/>
      <c r="J71" s="13"/>
    </row>
    <row r="72" spans="1:10">
      <c r="B72" s="7"/>
      <c r="D72" s="7"/>
      <c r="E72" s="7"/>
      <c r="F72" s="7"/>
      <c r="H72" s="121"/>
      <c r="I72" s="131"/>
      <c r="J72" s="13"/>
    </row>
    <row r="73" spans="1:10">
      <c r="B73" s="7"/>
      <c r="D73" s="7"/>
      <c r="E73" s="7"/>
      <c r="F73" s="7"/>
      <c r="H73" s="121"/>
      <c r="I73" s="130">
        <f>SUM(H69:H73)</f>
        <v>0</v>
      </c>
      <c r="J73" s="17"/>
    </row>
    <row r="74" spans="1:10" ht="13.5" thickBot="1">
      <c r="F74" s="29" t="s">
        <v>17</v>
      </c>
      <c r="H74" s="123"/>
      <c r="I74" s="133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124"/>
      <c r="I75" s="134"/>
      <c r="J75" s="18"/>
    </row>
    <row r="76" spans="1:10" ht="13.5" thickTop="1">
      <c r="H76" s="122"/>
      <c r="I76" s="135" t="s">
        <v>3</v>
      </c>
      <c r="J76" s="13"/>
    </row>
    <row r="77" spans="1:10">
      <c r="H77" s="125" t="s">
        <v>4</v>
      </c>
      <c r="I77" s="136" t="s">
        <v>5</v>
      </c>
      <c r="J77" s="15" t="s">
        <v>6</v>
      </c>
    </row>
    <row r="78" spans="1:10">
      <c r="A78" s="5">
        <v>3</v>
      </c>
      <c r="B78" t="s">
        <v>18</v>
      </c>
      <c r="H78" s="122"/>
      <c r="I78" s="131"/>
      <c r="J78" s="13"/>
    </row>
    <row r="79" spans="1:10">
      <c r="B79" t="s">
        <v>19</v>
      </c>
      <c r="H79" s="122"/>
      <c r="I79" s="131"/>
      <c r="J79" s="13"/>
    </row>
    <row r="80" spans="1:10">
      <c r="B80" s="7"/>
      <c r="D80" s="7"/>
      <c r="E80" s="7"/>
      <c r="F80" s="7"/>
      <c r="H80" s="121"/>
      <c r="I80" s="131"/>
      <c r="J80" s="13"/>
    </row>
    <row r="81" spans="2:10">
      <c r="B81" s="7"/>
      <c r="D81" s="7"/>
      <c r="E81" s="7"/>
      <c r="F81" s="7"/>
      <c r="H81" s="121"/>
      <c r="I81" s="131"/>
      <c r="J81" s="13"/>
    </row>
    <row r="82" spans="2:10">
      <c r="B82" s="7"/>
      <c r="D82" s="7"/>
      <c r="E82" s="7"/>
      <c r="F82" s="7"/>
      <c r="H82" s="121"/>
      <c r="I82" s="131"/>
      <c r="J82" s="13"/>
    </row>
    <row r="83" spans="2:10">
      <c r="B83" s="7"/>
      <c r="D83" s="7"/>
      <c r="E83" s="7"/>
      <c r="F83" s="7"/>
      <c r="H83" s="121"/>
      <c r="I83" s="131"/>
      <c r="J83" s="13"/>
    </row>
    <row r="84" spans="2:10">
      <c r="B84" s="7"/>
      <c r="D84" s="7"/>
      <c r="E84" s="7"/>
      <c r="F84" s="7"/>
      <c r="H84" s="121"/>
      <c r="I84" s="131"/>
      <c r="J84" s="13"/>
    </row>
    <row r="85" spans="2:10">
      <c r="H85" s="121"/>
      <c r="I85" s="130">
        <f>SUM(H80:H84)</f>
        <v>0</v>
      </c>
      <c r="J85" s="17"/>
    </row>
    <row r="86" spans="2:10">
      <c r="B86" t="s">
        <v>20</v>
      </c>
      <c r="H86" s="122"/>
      <c r="I86" s="131"/>
      <c r="J86" s="13"/>
    </row>
    <row r="87" spans="2:10">
      <c r="B87" s="7"/>
      <c r="D87" s="7"/>
      <c r="E87" s="7"/>
      <c r="F87" s="7"/>
      <c r="H87" s="121"/>
      <c r="I87" s="131"/>
      <c r="J87" s="13"/>
    </row>
    <row r="88" spans="2:10">
      <c r="B88" s="7"/>
      <c r="D88" s="7"/>
      <c r="E88" s="7"/>
      <c r="F88" s="7"/>
      <c r="H88" s="121"/>
      <c r="I88" s="131"/>
      <c r="J88" s="13"/>
    </row>
    <row r="89" spans="2:10">
      <c r="B89" s="7"/>
      <c r="D89" s="7"/>
      <c r="E89" s="7"/>
      <c r="F89" s="7"/>
      <c r="H89" s="121"/>
      <c r="I89" s="131"/>
      <c r="J89" s="13"/>
    </row>
    <row r="90" spans="2:10">
      <c r="B90" s="7"/>
      <c r="D90" s="7"/>
      <c r="E90" s="7"/>
      <c r="F90" s="7"/>
      <c r="H90" s="121"/>
      <c r="I90" s="131"/>
      <c r="J90" s="13"/>
    </row>
    <row r="91" spans="2:10">
      <c r="B91" s="7"/>
      <c r="D91" s="7"/>
      <c r="E91" s="7"/>
      <c r="F91" s="7"/>
      <c r="H91" s="121"/>
      <c r="I91" s="130">
        <f>SUM(H87:H91)</f>
        <v>0</v>
      </c>
      <c r="J91" s="17"/>
    </row>
    <row r="92" spans="2:10">
      <c r="H92" s="122"/>
      <c r="I92" s="131"/>
      <c r="J92" s="13"/>
    </row>
    <row r="93" spans="2:10">
      <c r="B93" t="s">
        <v>21</v>
      </c>
      <c r="H93" s="122"/>
      <c r="I93" s="131"/>
      <c r="J93" s="13"/>
    </row>
    <row r="94" spans="2:10">
      <c r="B94" s="7"/>
      <c r="D94" s="7"/>
      <c r="E94" s="7"/>
      <c r="F94" s="7"/>
      <c r="H94" s="121"/>
      <c r="I94" s="131"/>
      <c r="J94" s="13"/>
    </row>
    <row r="95" spans="2:10">
      <c r="B95" s="7"/>
      <c r="D95" s="7"/>
      <c r="E95" s="7"/>
      <c r="F95" s="7"/>
      <c r="H95" s="121"/>
      <c r="I95" s="131"/>
      <c r="J95" s="13"/>
    </row>
    <row r="96" spans="2:10">
      <c r="B96" s="7"/>
      <c r="D96" s="7"/>
      <c r="E96" s="7"/>
      <c r="F96" s="7"/>
      <c r="H96" s="121"/>
      <c r="I96" s="131"/>
      <c r="J96" s="13"/>
    </row>
    <row r="97" spans="2:10">
      <c r="B97" s="7"/>
      <c r="D97" s="7"/>
      <c r="E97" s="7"/>
      <c r="F97" s="7"/>
      <c r="H97" s="121"/>
      <c r="I97" s="131"/>
      <c r="J97" s="13"/>
    </row>
    <row r="98" spans="2:10">
      <c r="B98" s="7"/>
      <c r="D98" s="7"/>
      <c r="E98" s="7"/>
      <c r="F98" s="7"/>
      <c r="H98" s="121"/>
      <c r="I98" s="130">
        <f>SUM(H94:H98)</f>
        <v>0</v>
      </c>
      <c r="J98" s="17"/>
    </row>
    <row r="99" spans="2:10">
      <c r="H99" s="122"/>
      <c r="I99" s="131"/>
      <c r="J99" s="13"/>
    </row>
    <row r="100" spans="2:10">
      <c r="B100" t="s">
        <v>22</v>
      </c>
      <c r="H100" s="122"/>
      <c r="I100" s="131"/>
      <c r="J100" s="13"/>
    </row>
    <row r="101" spans="2:10">
      <c r="B101" s="7"/>
      <c r="D101" s="7"/>
      <c r="E101" s="7"/>
      <c r="F101" s="7"/>
      <c r="H101" s="121"/>
      <c r="I101" s="131"/>
      <c r="J101" s="13"/>
    </row>
    <row r="102" spans="2:10">
      <c r="B102" s="7"/>
      <c r="D102" s="7"/>
      <c r="E102" s="7"/>
      <c r="F102" s="7"/>
      <c r="H102" s="121"/>
      <c r="I102" s="131"/>
      <c r="J102" s="13"/>
    </row>
    <row r="103" spans="2:10">
      <c r="B103" s="7"/>
      <c r="D103" s="7"/>
      <c r="E103" s="7"/>
      <c r="F103" s="7"/>
      <c r="H103" s="121"/>
      <c r="I103" s="131"/>
      <c r="J103" s="13"/>
    </row>
    <row r="104" spans="2:10">
      <c r="B104" s="7"/>
      <c r="D104" s="7"/>
      <c r="E104" s="7"/>
      <c r="F104" s="7"/>
      <c r="H104" s="121"/>
      <c r="I104" s="131"/>
      <c r="J104" s="13"/>
    </row>
    <row r="105" spans="2:10">
      <c r="B105" s="7"/>
      <c r="D105" s="7"/>
      <c r="E105" s="7"/>
      <c r="F105" s="7"/>
      <c r="H105" s="121"/>
      <c r="I105" s="130">
        <f>SUM(H101:H105)</f>
        <v>0</v>
      </c>
      <c r="J105" s="17"/>
    </row>
    <row r="106" spans="2:10">
      <c r="H106" s="122"/>
      <c r="I106" s="131"/>
      <c r="J106" s="13"/>
    </row>
    <row r="107" spans="2:10">
      <c r="B107" t="s">
        <v>23</v>
      </c>
      <c r="H107" s="122"/>
      <c r="I107" s="131"/>
      <c r="J107" s="13"/>
    </row>
    <row r="108" spans="2:10">
      <c r="B108" s="7"/>
      <c r="D108" s="7"/>
      <c r="E108" s="7"/>
      <c r="F108" s="7"/>
      <c r="H108" s="121"/>
      <c r="I108" s="131"/>
      <c r="J108" s="13"/>
    </row>
    <row r="109" spans="2:10">
      <c r="B109" s="7"/>
      <c r="D109" s="7"/>
      <c r="E109" s="7"/>
      <c r="F109" s="7"/>
      <c r="H109" s="121"/>
      <c r="I109" s="131"/>
      <c r="J109" s="13"/>
    </row>
    <row r="110" spans="2:10">
      <c r="B110" s="7"/>
      <c r="D110" s="7"/>
      <c r="E110" s="7"/>
      <c r="F110" s="7"/>
      <c r="H110" s="121"/>
      <c r="I110" s="131"/>
      <c r="J110" s="13"/>
    </row>
    <row r="111" spans="2:10">
      <c r="B111" s="7"/>
      <c r="D111" s="7"/>
      <c r="E111" s="7"/>
      <c r="F111" s="7"/>
      <c r="H111" s="121"/>
      <c r="I111" s="131"/>
      <c r="J111" s="13"/>
    </row>
    <row r="112" spans="2:10">
      <c r="B112" s="7"/>
      <c r="D112" s="7"/>
      <c r="E112" s="7"/>
      <c r="F112" s="7"/>
      <c r="H112" s="121"/>
      <c r="I112" s="130">
        <f>SUM(H108:H112)</f>
        <v>0</v>
      </c>
      <c r="J112" s="17"/>
    </row>
    <row r="113" spans="2:10">
      <c r="H113" s="122"/>
      <c r="I113" s="131"/>
      <c r="J113" s="13"/>
    </row>
    <row r="114" spans="2:10">
      <c r="B114" t="s">
        <v>24</v>
      </c>
      <c r="H114" s="122"/>
      <c r="I114" s="131"/>
      <c r="J114" s="13"/>
    </row>
    <row r="115" spans="2:10">
      <c r="B115" s="7"/>
      <c r="D115" s="7"/>
      <c r="E115" s="7"/>
      <c r="F115" s="7"/>
      <c r="H115" s="121"/>
      <c r="I115" s="131"/>
      <c r="J115" s="13"/>
    </row>
    <row r="116" spans="2:10">
      <c r="B116" s="7"/>
      <c r="D116" s="7"/>
      <c r="E116" s="7"/>
      <c r="F116" s="7"/>
      <c r="H116" s="121"/>
      <c r="I116" s="131"/>
      <c r="J116" s="13"/>
    </row>
    <row r="117" spans="2:10">
      <c r="B117" s="7"/>
      <c r="D117" s="7"/>
      <c r="E117" s="7"/>
      <c r="F117" s="7"/>
      <c r="H117" s="121"/>
      <c r="I117" s="131"/>
      <c r="J117" s="13"/>
    </row>
    <row r="118" spans="2:10">
      <c r="B118" s="7"/>
      <c r="D118" s="7"/>
      <c r="E118" s="7"/>
      <c r="F118" s="7"/>
      <c r="H118" s="121"/>
      <c r="I118" s="131"/>
      <c r="J118" s="13"/>
    </row>
    <row r="119" spans="2:10">
      <c r="B119" s="7"/>
      <c r="D119" s="7"/>
      <c r="E119" s="7"/>
      <c r="F119" s="7"/>
      <c r="H119" s="121"/>
      <c r="I119" s="130">
        <f>SUM(H115:H119)</f>
        <v>0</v>
      </c>
      <c r="J119" s="17"/>
    </row>
    <row r="120" spans="2:10">
      <c r="H120" s="122"/>
      <c r="I120" s="131"/>
      <c r="J120" s="13"/>
    </row>
    <row r="121" spans="2:10">
      <c r="B121" t="s">
        <v>25</v>
      </c>
      <c r="H121" s="122"/>
      <c r="I121" s="131"/>
      <c r="J121" s="13"/>
    </row>
    <row r="122" spans="2:10">
      <c r="B122" s="7"/>
      <c r="D122" s="7"/>
      <c r="E122" s="7"/>
      <c r="F122" s="7"/>
      <c r="H122" s="121"/>
      <c r="I122" s="131"/>
      <c r="J122" s="13"/>
    </row>
    <row r="123" spans="2:10">
      <c r="B123" s="7"/>
      <c r="D123" s="7"/>
      <c r="E123" s="7"/>
      <c r="F123" s="7"/>
      <c r="H123" s="121"/>
      <c r="I123" s="131"/>
      <c r="J123" s="13"/>
    </row>
    <row r="124" spans="2:10">
      <c r="B124" s="7"/>
      <c r="D124" s="7"/>
      <c r="E124" s="7"/>
      <c r="F124" s="7"/>
      <c r="H124" s="121"/>
      <c r="I124" s="131"/>
      <c r="J124" s="13"/>
    </row>
    <row r="125" spans="2:10">
      <c r="B125" s="7"/>
      <c r="D125" s="7"/>
      <c r="E125" s="7"/>
      <c r="F125" s="7"/>
      <c r="H125" s="121"/>
      <c r="I125" s="131"/>
      <c r="J125" s="13"/>
    </row>
    <row r="126" spans="2:10">
      <c r="B126" s="7"/>
      <c r="D126" s="7"/>
      <c r="E126" s="7"/>
      <c r="F126" s="7"/>
      <c r="H126" s="121"/>
      <c r="I126" s="130">
        <f>SUM(H122:H126)</f>
        <v>0</v>
      </c>
      <c r="J126" s="17"/>
    </row>
    <row r="127" spans="2:10">
      <c r="H127" s="122"/>
      <c r="I127" s="131"/>
      <c r="J127" s="13"/>
    </row>
    <row r="128" spans="2:10">
      <c r="B128" t="s">
        <v>26</v>
      </c>
      <c r="H128" s="122"/>
      <c r="I128" s="131"/>
      <c r="J128" s="13"/>
    </row>
    <row r="129" spans="2:10">
      <c r="B129" s="7"/>
      <c r="D129" s="7"/>
      <c r="E129" s="7"/>
      <c r="F129" s="7"/>
      <c r="H129" s="121"/>
      <c r="I129" s="131"/>
      <c r="J129" s="13"/>
    </row>
    <row r="130" spans="2:10">
      <c r="B130" s="7"/>
      <c r="D130" s="7"/>
      <c r="E130" s="7"/>
      <c r="F130" s="7"/>
      <c r="H130" s="121"/>
      <c r="I130" s="131"/>
      <c r="J130" s="13"/>
    </row>
    <row r="131" spans="2:10">
      <c r="B131" s="7"/>
      <c r="D131" s="7"/>
      <c r="E131" s="7"/>
      <c r="F131" s="7"/>
      <c r="H131" s="121"/>
      <c r="I131" s="131"/>
      <c r="J131" s="13"/>
    </row>
    <row r="132" spans="2:10">
      <c r="B132" s="7"/>
      <c r="D132" s="7"/>
      <c r="E132" s="7"/>
      <c r="F132" s="7"/>
      <c r="H132" s="121"/>
      <c r="I132" s="131"/>
      <c r="J132" s="13"/>
    </row>
    <row r="133" spans="2:10">
      <c r="B133" s="7"/>
      <c r="D133" s="7"/>
      <c r="E133" s="7"/>
      <c r="F133" s="7"/>
      <c r="H133" s="121"/>
      <c r="I133" s="130">
        <f>SUM(H129:H133)</f>
        <v>0</v>
      </c>
      <c r="J133" s="17"/>
    </row>
    <row r="134" spans="2:10">
      <c r="H134" s="122"/>
      <c r="I134" s="131"/>
      <c r="J134" s="13"/>
    </row>
    <row r="135" spans="2:10">
      <c r="B135" t="s">
        <v>27</v>
      </c>
      <c r="H135" s="122"/>
      <c r="I135" s="131"/>
      <c r="J135" s="13"/>
    </row>
    <row r="136" spans="2:10">
      <c r="B136" s="7"/>
      <c r="D136" s="7"/>
      <c r="E136" s="7"/>
      <c r="F136" s="7"/>
      <c r="H136" s="121"/>
      <c r="I136" s="131"/>
      <c r="J136" s="13"/>
    </row>
    <row r="137" spans="2:10">
      <c r="B137" s="7"/>
      <c r="D137" s="7"/>
      <c r="E137" s="7"/>
      <c r="F137" s="7"/>
      <c r="H137" s="121"/>
      <c r="I137" s="131"/>
      <c r="J137" s="13"/>
    </row>
    <row r="138" spans="2:10">
      <c r="B138" s="7"/>
      <c r="D138" s="7"/>
      <c r="E138" s="7"/>
      <c r="F138" s="7"/>
      <c r="H138" s="121"/>
      <c r="I138" s="131"/>
      <c r="J138" s="13"/>
    </row>
    <row r="139" spans="2:10">
      <c r="B139" s="7"/>
      <c r="D139" s="7"/>
      <c r="E139" s="7"/>
      <c r="F139" s="7"/>
      <c r="H139" s="121"/>
      <c r="I139" s="131"/>
      <c r="J139" s="13"/>
    </row>
    <row r="140" spans="2:10">
      <c r="B140" s="7"/>
      <c r="D140" s="7"/>
      <c r="E140" s="7"/>
      <c r="F140" s="7"/>
      <c r="H140" s="121"/>
      <c r="I140" s="131"/>
      <c r="J140" s="13"/>
    </row>
    <row r="141" spans="2:10">
      <c r="B141" s="7"/>
      <c r="D141" s="7"/>
      <c r="E141" s="7"/>
      <c r="F141" s="7"/>
      <c r="H141" s="121"/>
      <c r="I141" s="131"/>
      <c r="J141" s="13"/>
    </row>
    <row r="142" spans="2:10">
      <c r="B142" s="7"/>
      <c r="D142" s="7"/>
      <c r="E142" s="7"/>
      <c r="F142" s="7"/>
      <c r="H142" s="121"/>
      <c r="I142" s="131"/>
      <c r="J142" s="13"/>
    </row>
    <row r="143" spans="2:10">
      <c r="B143" s="7"/>
      <c r="D143" s="7"/>
      <c r="E143" s="7"/>
      <c r="F143" s="7"/>
      <c r="H143" s="121"/>
      <c r="I143" s="130">
        <f>SUM(H136:H143)</f>
        <v>0</v>
      </c>
      <c r="J143" s="17"/>
    </row>
    <row r="144" spans="2:10">
      <c r="H144" s="126"/>
      <c r="I144" s="137"/>
      <c r="J144" s="27"/>
    </row>
    <row r="145" spans="1:10" ht="13.5" thickBot="1">
      <c r="F145" s="29" t="s">
        <v>28</v>
      </c>
      <c r="H145" s="122"/>
      <c r="I145" s="138">
        <f>SUM(I85:I143)</f>
        <v>0</v>
      </c>
      <c r="J145" s="34"/>
    </row>
    <row r="146" spans="1:10">
      <c r="H146" s="122"/>
      <c r="I146" s="139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27"/>
      <c r="I147" s="140"/>
      <c r="J147" s="30"/>
    </row>
    <row r="148" spans="1:10" ht="13.5" thickTop="1">
      <c r="H148" s="128"/>
      <c r="I148" s="141"/>
      <c r="J148" s="9"/>
    </row>
    <row r="149" spans="1:10">
      <c r="H149" s="128"/>
      <c r="I149" s="141"/>
      <c r="J149" s="9"/>
    </row>
    <row r="150" spans="1:10">
      <c r="H150" s="128"/>
      <c r="I150" s="141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9"/>
      <c r="I151" s="142"/>
      <c r="J151" s="12"/>
    </row>
    <row r="152" spans="1:10" ht="13.5" thickTop="1">
      <c r="H152" s="122"/>
      <c r="I152" s="135" t="s">
        <v>3</v>
      </c>
      <c r="J152" s="13"/>
    </row>
    <row r="153" spans="1:10">
      <c r="H153" s="125" t="s">
        <v>4</v>
      </c>
      <c r="I153" s="136" t="s">
        <v>5</v>
      </c>
      <c r="J153" s="15" t="s">
        <v>6</v>
      </c>
    </row>
    <row r="154" spans="1:10">
      <c r="A154" s="5">
        <v>4</v>
      </c>
      <c r="B154" t="s">
        <v>29</v>
      </c>
      <c r="H154" s="122"/>
      <c r="I154" s="131"/>
      <c r="J154" s="13"/>
    </row>
    <row r="155" spans="1:10">
      <c r="B155" t="s">
        <v>30</v>
      </c>
      <c r="H155" s="122"/>
      <c r="I155" s="131"/>
      <c r="J155" s="13"/>
    </row>
    <row r="156" spans="1:10">
      <c r="B156" s="7"/>
      <c r="D156" s="7"/>
      <c r="E156" s="7"/>
      <c r="F156" s="7"/>
      <c r="H156" s="121"/>
      <c r="I156" s="131"/>
      <c r="J156" s="13"/>
    </row>
    <row r="157" spans="1:10">
      <c r="B157" s="7"/>
      <c r="D157" s="7"/>
      <c r="E157" s="7"/>
      <c r="F157" s="7"/>
      <c r="H157" s="121"/>
      <c r="I157" s="131"/>
      <c r="J157" s="13"/>
    </row>
    <row r="158" spans="1:10">
      <c r="B158" s="7"/>
      <c r="D158" s="7"/>
      <c r="E158" s="7"/>
      <c r="F158" s="7"/>
      <c r="H158" s="121"/>
      <c r="I158" s="131"/>
      <c r="J158" s="13"/>
    </row>
    <row r="159" spans="1:10">
      <c r="B159" s="7"/>
      <c r="D159" s="7"/>
      <c r="E159" s="7"/>
      <c r="F159" s="7"/>
      <c r="H159" s="121"/>
      <c r="I159" s="131"/>
      <c r="J159" s="13"/>
    </row>
    <row r="160" spans="1:10">
      <c r="B160" s="7"/>
      <c r="D160" s="7"/>
      <c r="E160" s="7"/>
      <c r="F160" s="7"/>
      <c r="H160" s="121"/>
      <c r="I160" s="130">
        <f>SUM(H156:H160)</f>
        <v>0</v>
      </c>
      <c r="J160" s="17"/>
    </row>
    <row r="161" spans="2:10">
      <c r="H161" s="122"/>
      <c r="I161" s="131"/>
      <c r="J161" s="13"/>
    </row>
    <row r="162" spans="2:10">
      <c r="B162" t="s">
        <v>31</v>
      </c>
      <c r="H162" s="122"/>
      <c r="I162" s="131"/>
      <c r="J162" s="13"/>
    </row>
    <row r="163" spans="2:10">
      <c r="B163" s="7"/>
      <c r="D163" s="7"/>
      <c r="E163" s="7"/>
      <c r="F163" s="7"/>
      <c r="H163" s="121"/>
      <c r="I163" s="131"/>
      <c r="J163" s="13"/>
    </row>
    <row r="164" spans="2:10">
      <c r="B164" s="7"/>
      <c r="D164" s="7"/>
      <c r="E164" s="7"/>
      <c r="F164" s="7"/>
      <c r="H164" s="121"/>
      <c r="I164" s="131"/>
      <c r="J164" s="13"/>
    </row>
    <row r="165" spans="2:10">
      <c r="B165" s="7"/>
      <c r="D165" s="7"/>
      <c r="E165" s="7"/>
      <c r="F165" s="7"/>
      <c r="H165" s="121"/>
      <c r="I165" s="131"/>
      <c r="J165" s="13"/>
    </row>
    <row r="166" spans="2:10">
      <c r="B166" s="7"/>
      <c r="D166" s="7"/>
      <c r="E166" s="7"/>
      <c r="F166" s="7"/>
      <c r="H166" s="121"/>
      <c r="I166" s="131"/>
      <c r="J166" s="13"/>
    </row>
    <row r="167" spans="2:10">
      <c r="B167" s="7"/>
      <c r="D167" s="7"/>
      <c r="E167" s="7"/>
      <c r="F167" s="7"/>
      <c r="H167" s="121"/>
      <c r="I167" s="131"/>
      <c r="J167" s="13"/>
    </row>
    <row r="168" spans="2:10">
      <c r="H168" s="121"/>
      <c r="I168" s="130">
        <f>SUM(H163:H167)</f>
        <v>0</v>
      </c>
      <c r="J168" s="17"/>
    </row>
    <row r="169" spans="2:10">
      <c r="B169" t="s">
        <v>32</v>
      </c>
      <c r="H169" s="122"/>
      <c r="I169" s="131"/>
      <c r="J169" s="13"/>
    </row>
    <row r="170" spans="2:10">
      <c r="B170" s="7"/>
      <c r="D170" s="7"/>
      <c r="E170" s="7"/>
      <c r="F170" s="7"/>
      <c r="H170" s="121"/>
      <c r="I170" s="131"/>
      <c r="J170" s="13"/>
    </row>
    <row r="171" spans="2:10">
      <c r="B171" s="7"/>
      <c r="D171" s="7"/>
      <c r="E171" s="7"/>
      <c r="F171" s="7"/>
      <c r="H171" s="121"/>
      <c r="I171" s="131"/>
      <c r="J171" s="13"/>
    </row>
    <row r="172" spans="2:10">
      <c r="B172" s="7"/>
      <c r="D172" s="7"/>
      <c r="E172" s="7"/>
      <c r="F172" s="7"/>
      <c r="H172" s="121"/>
      <c r="I172" s="131"/>
      <c r="J172" s="13"/>
    </row>
    <row r="173" spans="2:10">
      <c r="B173" s="7"/>
      <c r="D173" s="7"/>
      <c r="E173" s="7"/>
      <c r="F173" s="7"/>
      <c r="H173" s="121"/>
      <c r="I173" s="131"/>
      <c r="J173" s="13"/>
    </row>
    <row r="174" spans="2:10">
      <c r="B174" s="7"/>
      <c r="D174" s="7"/>
      <c r="E174" s="7"/>
      <c r="F174" s="7"/>
      <c r="H174" s="121"/>
      <c r="I174" s="130">
        <f>SUM(H170:H174)</f>
        <v>0</v>
      </c>
      <c r="J174" s="17"/>
    </row>
    <row r="175" spans="2:10">
      <c r="H175" s="122"/>
      <c r="I175" s="131"/>
      <c r="J175" s="13"/>
    </row>
    <row r="176" spans="2:10">
      <c r="B176" t="s">
        <v>33</v>
      </c>
      <c r="H176" s="122"/>
      <c r="I176" s="131"/>
      <c r="J176" s="13"/>
    </row>
    <row r="177" spans="2:10">
      <c r="B177" s="7"/>
      <c r="D177" s="7"/>
      <c r="E177" s="7"/>
      <c r="F177" s="7"/>
      <c r="H177" s="121"/>
      <c r="I177" s="131"/>
      <c r="J177" s="13"/>
    </row>
    <row r="178" spans="2:10">
      <c r="B178" s="7"/>
      <c r="D178" s="7"/>
      <c r="E178" s="7"/>
      <c r="F178" s="7"/>
      <c r="H178" s="121"/>
      <c r="I178" s="131"/>
      <c r="J178" s="13"/>
    </row>
    <row r="179" spans="2:10">
      <c r="B179" s="7"/>
      <c r="D179" s="7"/>
      <c r="E179" s="7"/>
      <c r="F179" s="7"/>
      <c r="H179" s="121"/>
      <c r="I179" s="131"/>
      <c r="J179" s="13"/>
    </row>
    <row r="180" spans="2:10">
      <c r="B180" s="7"/>
      <c r="D180" s="7"/>
      <c r="E180" s="7"/>
      <c r="F180" s="7"/>
      <c r="H180" s="121"/>
      <c r="I180" s="131"/>
      <c r="J180" s="13"/>
    </row>
    <row r="181" spans="2:10">
      <c r="B181" s="7"/>
      <c r="D181" s="7"/>
      <c r="E181" s="7"/>
      <c r="F181" s="7"/>
      <c r="H181" s="121"/>
      <c r="I181" s="130">
        <f>SUM(H177:H181)</f>
        <v>0</v>
      </c>
      <c r="J181" s="17"/>
    </row>
    <row r="182" spans="2:10">
      <c r="H182" s="122"/>
      <c r="I182" s="131"/>
      <c r="J182" s="13"/>
    </row>
    <row r="183" spans="2:10">
      <c r="B183" t="s">
        <v>34</v>
      </c>
      <c r="H183" s="122"/>
      <c r="I183" s="131"/>
      <c r="J183" s="13"/>
    </row>
    <row r="184" spans="2:10">
      <c r="B184" s="7">
        <v>44000</v>
      </c>
      <c r="D184" s="7" t="s">
        <v>248</v>
      </c>
      <c r="E184" s="7"/>
      <c r="F184" s="7"/>
      <c r="H184" s="121">
        <f>6315789+245789-139181</f>
        <v>6422397</v>
      </c>
      <c r="I184" s="131"/>
      <c r="J184" s="13"/>
    </row>
    <row r="185" spans="2:10">
      <c r="B185" s="7"/>
      <c r="D185" s="7"/>
      <c r="E185" s="7"/>
      <c r="F185" s="7"/>
      <c r="H185" s="25"/>
      <c r="I185" s="131"/>
      <c r="J185" s="13"/>
    </row>
    <row r="186" spans="2:10">
      <c r="B186" s="7"/>
      <c r="D186" s="7"/>
      <c r="E186" s="7"/>
      <c r="F186" s="7"/>
      <c r="H186" s="25"/>
      <c r="I186" s="131"/>
      <c r="J186" s="13"/>
    </row>
    <row r="187" spans="2:10">
      <c r="B187" s="7"/>
      <c r="D187" s="7"/>
      <c r="E187" s="7"/>
      <c r="F187" s="7"/>
      <c r="H187" s="25"/>
      <c r="I187" s="131"/>
      <c r="J187" s="13"/>
    </row>
    <row r="188" spans="2:10">
      <c r="B188" s="7"/>
      <c r="D188" s="7"/>
      <c r="E188" s="7"/>
      <c r="F188" s="7"/>
      <c r="H188" s="25"/>
      <c r="I188" s="130">
        <f>SUM(H184:H188)</f>
        <v>6422397</v>
      </c>
      <c r="J188" s="17"/>
    </row>
    <row r="189" spans="2:10">
      <c r="H189" s="33"/>
      <c r="I189" s="131"/>
      <c r="J189" s="27"/>
    </row>
    <row r="190" spans="2:10" ht="13.5" thickBot="1">
      <c r="F190" s="29" t="s">
        <v>35</v>
      </c>
      <c r="H190" s="24"/>
      <c r="I190" s="143">
        <f>SUM(I160:I188)</f>
        <v>6422397</v>
      </c>
      <c r="J190" s="34"/>
    </row>
    <row r="191" spans="2:10">
      <c r="F191" s="29"/>
      <c r="H191" s="24"/>
      <c r="I191" s="131"/>
      <c r="J191" s="28"/>
    </row>
    <row r="192" spans="2:10" ht="13.5" thickBot="1">
      <c r="F192" s="29" t="s">
        <v>36</v>
      </c>
      <c r="H192" s="24"/>
      <c r="I192" s="144">
        <f>SUM(I44,I74,I145,I190)</f>
        <v>6422397</v>
      </c>
      <c r="J192" s="30"/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74" t="s">
        <v>216</v>
      </c>
      <c r="B200" s="174"/>
      <c r="C200" s="174"/>
      <c r="D200" s="174"/>
      <c r="E200" s="174"/>
      <c r="F200" s="174"/>
      <c r="G200" s="174"/>
      <c r="H200" s="174"/>
      <c r="I200" s="174"/>
      <c r="J200" s="174"/>
    </row>
    <row r="201" spans="1:10">
      <c r="A201"/>
      <c r="F201" s="35" t="s">
        <v>37</v>
      </c>
    </row>
    <row r="203" spans="1:10">
      <c r="A203" s="5" t="s">
        <v>273</v>
      </c>
    </row>
    <row r="205" spans="1:10">
      <c r="A205" s="5" t="s">
        <v>45</v>
      </c>
      <c r="C205" s="174"/>
      <c r="D205" s="174"/>
      <c r="E205" s="174"/>
      <c r="F205" t="s">
        <v>38</v>
      </c>
      <c r="G205" s="174"/>
      <c r="H205" s="174"/>
      <c r="I205" s="3" t="s">
        <v>279</v>
      </c>
    </row>
    <row r="208" spans="1:10">
      <c r="H208" s="8"/>
      <c r="I208" s="8"/>
      <c r="J208" s="8"/>
    </row>
    <row r="209" spans="8:10">
      <c r="H209" s="175"/>
      <c r="I209" s="175"/>
      <c r="J209" s="175"/>
    </row>
    <row r="210" spans="8:10">
      <c r="H210" s="8"/>
      <c r="I210" s="8"/>
      <c r="J210" s="8"/>
    </row>
    <row r="211" spans="8:10">
      <c r="H211" s="175"/>
      <c r="I211" s="175"/>
      <c r="J211" s="175"/>
    </row>
    <row r="212" spans="8:10">
      <c r="H212" s="8" t="s">
        <v>262</v>
      </c>
      <c r="I212" s="8"/>
      <c r="J212" s="8"/>
    </row>
    <row r="213" spans="8:10">
      <c r="H213" s="175"/>
      <c r="I213" s="175"/>
      <c r="J213" s="175"/>
    </row>
    <row r="214" spans="8:10">
      <c r="H214" s="8" t="s">
        <v>263</v>
      </c>
      <c r="I214" s="8"/>
      <c r="J214" s="8"/>
    </row>
    <row r="215" spans="8:10">
      <c r="H215" s="175"/>
      <c r="I215" s="175"/>
      <c r="J215" s="175"/>
    </row>
    <row r="216" spans="8:10">
      <c r="H216" s="8"/>
      <c r="I216" s="8"/>
      <c r="J216" s="8"/>
    </row>
    <row r="217" spans="8:10">
      <c r="H217" s="175"/>
      <c r="I217" s="175"/>
      <c r="J217" s="175"/>
    </row>
  </sheetData>
  <mergeCells count="8">
    <mergeCell ref="H215:J215"/>
    <mergeCell ref="H217:J217"/>
    <mergeCell ref="A200:J200"/>
    <mergeCell ref="C205:E205"/>
    <mergeCell ref="G205:H205"/>
    <mergeCell ref="H209:J209"/>
    <mergeCell ref="H211:J211"/>
    <mergeCell ref="H213:J213"/>
  </mergeCells>
  <phoneticPr fontId="0" type="noConversion"/>
  <printOptions horizontalCentered="1"/>
  <pageMargins left="0.375" right="0.375" top="0.5" bottom="0.5" header="0" footer="0"/>
  <pageSetup paperSize="5" orientation="portrait" r:id="rId1"/>
  <headerFooter alignWithMargins="0"/>
  <rowBreaks count="2" manualBreakCount="2">
    <brk id="75" max="16383" man="1"/>
    <brk id="1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92"/>
  <sheetViews>
    <sheetView topLeftCell="A43" zoomScaleNormal="100" workbookViewId="0">
      <selection activeCell="M60" sqref="M60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37" customFormat="1" ht="9.75" customHeight="1">
      <c r="A1" s="36" t="s">
        <v>39</v>
      </c>
      <c r="N1" s="38" t="s">
        <v>46</v>
      </c>
    </row>
    <row r="2" spans="1:14" s="37" customFormat="1" ht="9.75" customHeight="1">
      <c r="A2" s="36" t="s">
        <v>47</v>
      </c>
      <c r="N2" s="39"/>
    </row>
    <row r="3" spans="1:14">
      <c r="A3" s="40" t="s">
        <v>268</v>
      </c>
      <c r="C3" s="42">
        <v>2012</v>
      </c>
      <c r="E3" s="42">
        <v>45</v>
      </c>
      <c r="G3" s="42" t="s">
        <v>207</v>
      </c>
      <c r="I3" s="165" t="s">
        <v>269</v>
      </c>
      <c r="J3" s="43"/>
    </row>
    <row r="4" spans="1:14">
      <c r="A4" s="44" t="s">
        <v>48</v>
      </c>
      <c r="B4" s="45"/>
      <c r="C4" s="45" t="s">
        <v>49</v>
      </c>
      <c r="D4" s="2"/>
      <c r="E4" s="45" t="s">
        <v>50</v>
      </c>
      <c r="F4" s="45"/>
      <c r="G4" s="45" t="s">
        <v>51</v>
      </c>
      <c r="H4" s="45"/>
      <c r="I4" s="45" t="s">
        <v>52</v>
      </c>
      <c r="J4" s="45"/>
    </row>
    <row r="5" spans="1:14">
      <c r="A5" s="46" t="s">
        <v>212</v>
      </c>
      <c r="M5" s="112" t="s">
        <v>208</v>
      </c>
      <c r="N5" s="38" t="s">
        <v>209</v>
      </c>
    </row>
    <row r="6" spans="1:14" ht="9.9499999999999993" customHeight="1">
      <c r="A6" s="47"/>
    </row>
    <row r="7" spans="1:14" ht="11.25" customHeight="1">
      <c r="A7" s="48" t="s">
        <v>218</v>
      </c>
      <c r="B7" s="22"/>
      <c r="C7" s="22"/>
      <c r="D7" s="22"/>
      <c r="E7" s="22"/>
      <c r="F7" s="49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48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0" t="s">
        <v>276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12.6" customHeight="1" thickTop="1">
      <c r="A11" s="47"/>
      <c r="K11" s="52" t="s">
        <v>54</v>
      </c>
      <c r="L11" s="53"/>
      <c r="M11" s="53"/>
      <c r="N11" s="53"/>
    </row>
    <row r="12" spans="1:14" ht="9.9499999999999993" customHeight="1">
      <c r="A12" s="47"/>
      <c r="K12" s="54" t="s">
        <v>55</v>
      </c>
      <c r="L12" s="54" t="s">
        <v>56</v>
      </c>
      <c r="M12" s="54" t="s">
        <v>57</v>
      </c>
      <c r="N12" s="82" t="s">
        <v>56</v>
      </c>
    </row>
    <row r="13" spans="1:14" ht="9.9499999999999993" customHeight="1">
      <c r="A13" s="47"/>
      <c r="K13" s="113">
        <v>40725</v>
      </c>
      <c r="L13" s="55" t="s">
        <v>58</v>
      </c>
      <c r="M13" s="54" t="s">
        <v>277</v>
      </c>
      <c r="N13" s="115" t="s">
        <v>58</v>
      </c>
    </row>
    <row r="14" spans="1:14" ht="9.9499999999999993" customHeight="1">
      <c r="A14" s="47"/>
      <c r="K14" s="54" t="s">
        <v>59</v>
      </c>
      <c r="L14" s="55" t="s">
        <v>60</v>
      </c>
      <c r="M14" s="54" t="s">
        <v>59</v>
      </c>
      <c r="N14" s="115" t="s">
        <v>60</v>
      </c>
    </row>
    <row r="15" spans="1:14" ht="9.9499999999999993" customHeight="1">
      <c r="A15" s="47"/>
      <c r="K15" s="114">
        <v>40908</v>
      </c>
      <c r="L15" s="57" t="s">
        <v>61</v>
      </c>
      <c r="M15" s="56" t="s">
        <v>278</v>
      </c>
      <c r="N15" s="116" t="s">
        <v>61</v>
      </c>
    </row>
    <row r="16" spans="1:14" ht="12.95" customHeight="1">
      <c r="A16" s="58" t="s">
        <v>62</v>
      </c>
      <c r="B16" s="59"/>
      <c r="K16" s="60"/>
      <c r="L16" s="60"/>
      <c r="M16" s="60"/>
      <c r="N16" s="61"/>
    </row>
    <row r="17" spans="1:14" ht="12.75" customHeight="1">
      <c r="A17" s="44" t="s">
        <v>63</v>
      </c>
      <c r="B17" s="2" t="s">
        <v>64</v>
      </c>
      <c r="C17" s="2"/>
      <c r="D17" s="2"/>
      <c r="E17" s="2"/>
      <c r="F17" s="2"/>
      <c r="G17" s="2"/>
      <c r="H17" s="2"/>
      <c r="I17" s="38"/>
      <c r="J17" s="38" t="s">
        <v>65</v>
      </c>
      <c r="K17" s="145">
        <f>M17*0.35</f>
        <v>1583.75</v>
      </c>
      <c r="L17" s="62"/>
      <c r="M17" s="145">
        <v>4525</v>
      </c>
      <c r="N17" s="63"/>
    </row>
    <row r="18" spans="1:14" ht="12.75" customHeight="1">
      <c r="A18" s="44" t="s">
        <v>66</v>
      </c>
      <c r="B18" s="2" t="s">
        <v>67</v>
      </c>
      <c r="C18" s="2"/>
      <c r="D18" s="2"/>
      <c r="E18" s="2"/>
      <c r="F18" s="2"/>
      <c r="I18" s="38"/>
      <c r="J18" s="38" t="s">
        <v>65</v>
      </c>
      <c r="K18" s="145">
        <f>M18*0.35</f>
        <v>13263.25</v>
      </c>
      <c r="L18" s="62"/>
      <c r="M18" s="145">
        <v>37895</v>
      </c>
      <c r="N18" s="63"/>
    </row>
    <row r="19" spans="1:14" ht="12.75" customHeight="1">
      <c r="A19" s="44" t="s">
        <v>68</v>
      </c>
      <c r="B19" s="2" t="s">
        <v>69</v>
      </c>
      <c r="I19" s="38"/>
      <c r="J19" s="38" t="s">
        <v>65</v>
      </c>
      <c r="K19" s="145">
        <v>0</v>
      </c>
      <c r="L19" s="62"/>
      <c r="M19" s="62"/>
      <c r="N19" s="63"/>
    </row>
    <row r="20" spans="1:14" ht="12.75" customHeight="1">
      <c r="A20" s="44" t="s">
        <v>70</v>
      </c>
      <c r="B20" s="2" t="s">
        <v>71</v>
      </c>
      <c r="I20" s="38"/>
      <c r="J20" s="38" t="s">
        <v>65</v>
      </c>
      <c r="K20" s="145">
        <v>0</v>
      </c>
      <c r="L20" s="62"/>
      <c r="M20" s="64" t="s">
        <v>72</v>
      </c>
      <c r="N20" s="63"/>
    </row>
    <row r="21" spans="1:14" ht="12.75" customHeight="1">
      <c r="A21" s="44" t="s">
        <v>73</v>
      </c>
      <c r="B21" s="2" t="s">
        <v>74</v>
      </c>
      <c r="I21" s="38"/>
      <c r="J21" s="38" t="s">
        <v>65</v>
      </c>
      <c r="K21" s="145">
        <v>0</v>
      </c>
      <c r="L21" s="62"/>
      <c r="M21" s="145"/>
      <c r="N21" s="63"/>
    </row>
    <row r="22" spans="1:14" ht="12.75" customHeight="1">
      <c r="A22" s="44" t="s">
        <v>75</v>
      </c>
      <c r="B22" s="2" t="s">
        <v>76</v>
      </c>
      <c r="I22" s="38"/>
      <c r="J22" s="38" t="s">
        <v>65</v>
      </c>
      <c r="K22" s="145">
        <f>M22*0.35</f>
        <v>3244.85</v>
      </c>
      <c r="L22" s="62"/>
      <c r="M22" s="145">
        <v>9271</v>
      </c>
      <c r="N22" s="65"/>
    </row>
    <row r="23" spans="1:14" ht="12.75" customHeight="1">
      <c r="A23" s="44" t="s">
        <v>77</v>
      </c>
      <c r="B23" s="2" t="s">
        <v>78</v>
      </c>
      <c r="I23" s="38"/>
      <c r="J23" s="38" t="s">
        <v>65</v>
      </c>
      <c r="K23" s="145"/>
      <c r="L23" s="62"/>
      <c r="M23" s="145"/>
      <c r="N23" s="65"/>
    </row>
    <row r="24" spans="1:14" ht="12.75" customHeight="1">
      <c r="A24" s="44" t="s">
        <v>79</v>
      </c>
      <c r="B24" s="2" t="s">
        <v>221</v>
      </c>
      <c r="I24" s="38"/>
      <c r="J24" s="38" t="s">
        <v>65</v>
      </c>
      <c r="K24" s="145"/>
      <c r="L24" s="62"/>
      <c r="M24" s="145"/>
      <c r="N24" s="65"/>
    </row>
    <row r="25" spans="1:14" ht="9.6" customHeight="1">
      <c r="A25" s="46"/>
      <c r="B25" s="2"/>
      <c r="C25" s="2"/>
      <c r="D25" s="2"/>
      <c r="E25" s="2"/>
      <c r="F25" s="2"/>
      <c r="G25" s="2"/>
      <c r="H25" s="2"/>
      <c r="I25" s="2"/>
      <c r="J25" s="38" t="s">
        <v>65</v>
      </c>
      <c r="K25" s="146"/>
      <c r="L25" s="66"/>
      <c r="M25" s="146"/>
      <c r="N25" s="67"/>
    </row>
    <row r="26" spans="1:14" ht="12.95" customHeight="1">
      <c r="A26" s="58" t="s">
        <v>80</v>
      </c>
      <c r="B26" s="2"/>
      <c r="C26" s="2"/>
      <c r="D26" s="2"/>
      <c r="E26" s="2"/>
      <c r="F26" s="2"/>
      <c r="G26" s="2"/>
      <c r="H26" s="2"/>
      <c r="I26" s="2"/>
      <c r="J26" s="38" t="s">
        <v>65</v>
      </c>
      <c r="K26" s="146"/>
      <c r="L26" s="66"/>
      <c r="M26" s="146"/>
      <c r="N26" s="67"/>
    </row>
    <row r="27" spans="1:14" ht="12.75" customHeight="1">
      <c r="A27" s="44" t="s">
        <v>81</v>
      </c>
      <c r="B27" s="2" t="s">
        <v>82</v>
      </c>
      <c r="D27" s="2"/>
      <c r="J27" s="38" t="s">
        <v>65</v>
      </c>
      <c r="K27" s="145"/>
      <c r="L27" s="62"/>
      <c r="M27" s="145"/>
      <c r="N27" s="63"/>
    </row>
    <row r="28" spans="1:14" ht="12.75" customHeight="1">
      <c r="A28" s="68" t="s">
        <v>83</v>
      </c>
      <c r="B28" s="43" t="s">
        <v>84</v>
      </c>
      <c r="C28" s="43"/>
      <c r="D28" s="43"/>
      <c r="E28" s="43"/>
      <c r="F28" s="43"/>
      <c r="G28" s="16"/>
      <c r="H28" s="43"/>
      <c r="I28" s="16"/>
      <c r="J28" s="38" t="s">
        <v>65</v>
      </c>
      <c r="K28" s="145"/>
      <c r="L28" s="62"/>
      <c r="M28" s="145"/>
      <c r="N28" s="63"/>
    </row>
    <row r="29" spans="1:14" ht="12.75" customHeight="1">
      <c r="A29" s="69"/>
      <c r="B29" s="2"/>
      <c r="C29" s="41"/>
      <c r="D29" s="41"/>
      <c r="E29" s="41"/>
      <c r="F29" s="41"/>
      <c r="G29" t="s">
        <v>85</v>
      </c>
      <c r="H29" s="43"/>
      <c r="J29" s="38" t="s">
        <v>65</v>
      </c>
      <c r="K29" s="145"/>
      <c r="L29" s="62"/>
      <c r="M29" s="145"/>
      <c r="N29" s="63"/>
    </row>
    <row r="30" spans="1:14" ht="12.75" customHeight="1">
      <c r="A30" s="69"/>
      <c r="B30" s="2"/>
      <c r="C30" s="41"/>
      <c r="D30" s="41"/>
      <c r="E30" s="41"/>
      <c r="F30" s="41"/>
      <c r="G30" t="s">
        <v>85</v>
      </c>
      <c r="H30" s="43"/>
      <c r="J30" s="38" t="s">
        <v>65</v>
      </c>
      <c r="K30" s="145"/>
      <c r="L30" s="62"/>
      <c r="M30" s="145"/>
      <c r="N30" s="63"/>
    </row>
    <row r="31" spans="1:14" ht="12.75" customHeight="1">
      <c r="A31" s="44" t="s">
        <v>86</v>
      </c>
      <c r="B31" s="2" t="s">
        <v>87</v>
      </c>
      <c r="C31" s="2"/>
      <c r="D31" s="2"/>
      <c r="J31" s="38" t="s">
        <v>65</v>
      </c>
      <c r="K31" s="145"/>
      <c r="L31" s="62"/>
      <c r="M31" s="145"/>
      <c r="N31" s="63"/>
    </row>
    <row r="32" spans="1:14" ht="12.75" customHeight="1">
      <c r="A32" s="69"/>
      <c r="B32" s="2"/>
      <c r="C32" s="41"/>
      <c r="D32" s="41"/>
      <c r="E32" s="41"/>
      <c r="F32" s="41"/>
      <c r="G32" t="s">
        <v>85</v>
      </c>
      <c r="H32" s="43"/>
      <c r="J32" s="38" t="s">
        <v>65</v>
      </c>
      <c r="K32" s="145"/>
      <c r="L32" s="62"/>
      <c r="M32" s="145"/>
      <c r="N32" s="63"/>
    </row>
    <row r="33" spans="1:15" ht="12.75" customHeight="1">
      <c r="A33" s="69"/>
      <c r="B33" s="2"/>
      <c r="C33" s="41"/>
      <c r="D33" s="41"/>
      <c r="E33" s="41"/>
      <c r="F33" s="41"/>
      <c r="G33" t="s">
        <v>85</v>
      </c>
      <c r="H33" s="43"/>
      <c r="J33" s="38" t="s">
        <v>65</v>
      </c>
      <c r="K33" s="145"/>
      <c r="L33" s="62"/>
      <c r="M33" s="145"/>
      <c r="N33" s="63"/>
    </row>
    <row r="34" spans="1:15" ht="12.75" customHeight="1">
      <c r="A34" s="69"/>
      <c r="B34" s="2"/>
      <c r="C34" s="41"/>
      <c r="D34" s="41"/>
      <c r="E34" s="41"/>
      <c r="F34" s="41"/>
      <c r="G34" t="s">
        <v>85</v>
      </c>
      <c r="H34" s="43"/>
      <c r="J34" s="38" t="s">
        <v>65</v>
      </c>
      <c r="K34" s="145"/>
      <c r="L34" s="62"/>
      <c r="M34" s="145"/>
      <c r="N34" s="63"/>
    </row>
    <row r="35" spans="1:15" ht="12.75" customHeight="1">
      <c r="A35" s="44" t="s">
        <v>88</v>
      </c>
      <c r="B35" s="2" t="s">
        <v>89</v>
      </c>
      <c r="C35" s="2"/>
      <c r="D35" s="2"/>
      <c r="E35" s="2"/>
      <c r="F35" s="2"/>
      <c r="J35" s="38" t="s">
        <v>65</v>
      </c>
      <c r="K35" s="145"/>
      <c r="L35" s="62"/>
      <c r="M35" s="145"/>
      <c r="N35" s="63"/>
    </row>
    <row r="36" spans="1:15" ht="9.6" customHeight="1">
      <c r="A36" s="46"/>
      <c r="B36" s="2"/>
      <c r="C36" s="2"/>
      <c r="D36" s="2"/>
      <c r="E36" s="2"/>
      <c r="F36" s="2"/>
      <c r="G36" s="2"/>
      <c r="H36" s="2"/>
      <c r="J36" s="38" t="s">
        <v>65</v>
      </c>
      <c r="K36" s="146"/>
      <c r="L36" s="66"/>
      <c r="M36" s="146"/>
      <c r="N36" s="67"/>
    </row>
    <row r="37" spans="1:15" ht="12.95" customHeight="1">
      <c r="A37" s="58" t="s">
        <v>90</v>
      </c>
      <c r="B37" s="2"/>
      <c r="C37" s="2"/>
      <c r="D37" s="2"/>
      <c r="E37" s="2"/>
      <c r="F37" s="2"/>
      <c r="G37" s="2"/>
      <c r="H37" s="2"/>
      <c r="J37" s="38" t="s">
        <v>65</v>
      </c>
      <c r="K37" s="146"/>
      <c r="L37" s="66"/>
      <c r="M37" s="146"/>
      <c r="N37" s="67"/>
    </row>
    <row r="38" spans="1:15" ht="12.75" customHeight="1">
      <c r="A38" s="44" t="s">
        <v>91</v>
      </c>
      <c r="B38" s="2" t="s">
        <v>254</v>
      </c>
      <c r="C38" s="2"/>
      <c r="D38" s="2"/>
      <c r="E38" s="2"/>
      <c r="F38" s="2"/>
      <c r="G38" s="2"/>
      <c r="H38" s="2"/>
      <c r="J38" s="38" t="s">
        <v>65</v>
      </c>
      <c r="K38" s="145">
        <f>[6]REVENUES!$R$8/2</f>
        <v>140000</v>
      </c>
      <c r="L38" s="62"/>
      <c r="M38" s="145">
        <f>[5]REVENUES!$S$8</f>
        <v>280000</v>
      </c>
      <c r="N38" s="63"/>
    </row>
    <row r="39" spans="1:15" ht="12.75" customHeight="1">
      <c r="A39" s="44" t="s">
        <v>92</v>
      </c>
      <c r="B39" s="2" t="s">
        <v>93</v>
      </c>
      <c r="C39" s="2"/>
      <c r="D39" s="2"/>
      <c r="E39" s="2"/>
      <c r="F39" s="2"/>
      <c r="G39" s="2"/>
      <c r="H39" s="2"/>
      <c r="J39" s="38" t="s">
        <v>65</v>
      </c>
      <c r="K39" s="147"/>
      <c r="L39" s="70"/>
      <c r="M39" s="147"/>
      <c r="N39" s="70"/>
      <c r="O39" s="2"/>
    </row>
    <row r="40" spans="1:15" ht="12.75" customHeight="1">
      <c r="A40" s="44" t="s">
        <v>94</v>
      </c>
      <c r="B40" s="2" t="s">
        <v>95</v>
      </c>
      <c r="C40" s="2"/>
      <c r="D40" s="2"/>
      <c r="E40" s="2"/>
      <c r="F40" s="2"/>
      <c r="G40" s="2"/>
      <c r="H40" s="2"/>
      <c r="J40" s="38" t="s">
        <v>65</v>
      </c>
      <c r="K40" s="145"/>
      <c r="L40" s="62"/>
      <c r="M40" s="145"/>
      <c r="N40" s="63"/>
    </row>
    <row r="41" spans="1:15" ht="12.75" customHeight="1">
      <c r="A41" s="44" t="s">
        <v>96</v>
      </c>
      <c r="B41" s="2" t="s">
        <v>97</v>
      </c>
      <c r="C41" s="2"/>
      <c r="D41" s="2"/>
      <c r="E41" s="2"/>
      <c r="J41" s="38" t="s">
        <v>65</v>
      </c>
      <c r="K41" s="145"/>
      <c r="L41" s="62"/>
      <c r="M41" s="145"/>
      <c r="N41" s="63"/>
    </row>
    <row r="42" spans="1:15" ht="12.75" customHeight="1">
      <c r="A42" s="44" t="s">
        <v>98</v>
      </c>
      <c r="B42" s="2" t="s">
        <v>99</v>
      </c>
      <c r="C42" s="2"/>
      <c r="D42" s="2"/>
      <c r="E42" s="2"/>
      <c r="F42" s="2"/>
      <c r="J42" s="38" t="s">
        <v>65</v>
      </c>
      <c r="K42" s="145"/>
      <c r="L42" s="62"/>
      <c r="M42" s="145"/>
      <c r="N42" s="63"/>
    </row>
    <row r="43" spans="1:15" ht="12.75" customHeight="1">
      <c r="A43" s="44" t="s">
        <v>100</v>
      </c>
      <c r="B43" s="2" t="s">
        <v>101</v>
      </c>
      <c r="C43" s="2"/>
      <c r="D43" s="2"/>
      <c r="E43" s="2"/>
      <c r="F43" s="2"/>
      <c r="G43" s="2"/>
      <c r="H43" s="2"/>
      <c r="J43" s="38" t="s">
        <v>65</v>
      </c>
      <c r="K43" s="145"/>
      <c r="L43" s="62"/>
      <c r="M43" s="145"/>
      <c r="N43" s="63"/>
    </row>
    <row r="44" spans="1:15" ht="12.75" customHeight="1">
      <c r="A44" s="44" t="s">
        <v>102</v>
      </c>
      <c r="B44" s="2" t="s">
        <v>103</v>
      </c>
      <c r="C44" s="2"/>
      <c r="D44" s="2"/>
      <c r="E44" s="2"/>
      <c r="F44" s="2"/>
      <c r="G44" s="2"/>
      <c r="H44" s="2"/>
      <c r="J44" s="38" t="s">
        <v>65</v>
      </c>
      <c r="K44" s="145"/>
      <c r="L44" s="62"/>
      <c r="M44" s="145"/>
      <c r="N44" s="63"/>
    </row>
    <row r="45" spans="1:15" ht="12.75" customHeight="1">
      <c r="A45" s="44" t="s">
        <v>104</v>
      </c>
      <c r="B45" s="2" t="s">
        <v>105</v>
      </c>
      <c r="C45" s="2"/>
      <c r="D45" s="2"/>
      <c r="E45" s="2"/>
      <c r="J45" s="38" t="s">
        <v>65</v>
      </c>
      <c r="K45" s="145"/>
      <c r="L45" s="62"/>
      <c r="M45" s="145"/>
      <c r="N45" s="63"/>
    </row>
    <row r="46" spans="1:15" ht="12.75" customHeight="1">
      <c r="A46" s="44" t="s">
        <v>106</v>
      </c>
      <c r="B46" s="2" t="s">
        <v>107</v>
      </c>
      <c r="C46" s="2"/>
      <c r="D46" s="2"/>
      <c r="E46" s="2"/>
      <c r="F46" s="2"/>
      <c r="J46" s="38" t="s">
        <v>65</v>
      </c>
      <c r="K46" s="145"/>
      <c r="L46" s="62"/>
      <c r="M46" s="145"/>
      <c r="N46" s="63"/>
    </row>
    <row r="47" spans="1:15" ht="12.75" customHeight="1">
      <c r="A47" s="44" t="s">
        <v>108</v>
      </c>
      <c r="B47" s="2" t="s">
        <v>109</v>
      </c>
      <c r="C47" s="2"/>
      <c r="D47" s="2"/>
      <c r="E47" s="2"/>
      <c r="F47" s="2"/>
      <c r="J47" s="38" t="s">
        <v>65</v>
      </c>
      <c r="K47" s="145"/>
      <c r="L47" s="62"/>
      <c r="M47" s="145"/>
      <c r="N47" s="63"/>
    </row>
    <row r="48" spans="1:15" ht="12.75" customHeight="1">
      <c r="A48" s="44" t="s">
        <v>110</v>
      </c>
      <c r="B48" s="2" t="s">
        <v>111</v>
      </c>
      <c r="C48" s="2"/>
      <c r="D48" s="2"/>
      <c r="E48" s="2"/>
      <c r="F48" s="2"/>
      <c r="J48" s="38" t="s">
        <v>65</v>
      </c>
      <c r="K48" s="145"/>
      <c r="L48" s="62"/>
      <c r="M48" s="145"/>
      <c r="N48" s="63"/>
    </row>
    <row r="49" spans="1:14" ht="9.9499999999999993" customHeight="1">
      <c r="A49" s="44"/>
      <c r="B49" s="2"/>
      <c r="C49" s="2"/>
      <c r="D49" s="2"/>
      <c r="E49" s="2"/>
      <c r="F49" s="2"/>
      <c r="G49" s="2"/>
      <c r="H49" s="2"/>
      <c r="J49" s="38" t="s">
        <v>65</v>
      </c>
      <c r="K49" s="146"/>
      <c r="L49" s="66"/>
      <c r="M49" s="146"/>
      <c r="N49" s="67"/>
    </row>
    <row r="50" spans="1:14" ht="12.95" customHeight="1">
      <c r="A50" s="58" t="s">
        <v>112</v>
      </c>
      <c r="B50" s="2"/>
      <c r="C50" s="2"/>
      <c r="D50" s="2"/>
      <c r="E50" s="2"/>
      <c r="F50" s="2"/>
      <c r="G50" s="2"/>
      <c r="H50" s="2"/>
      <c r="J50" s="38" t="s">
        <v>65</v>
      </c>
      <c r="K50" s="146"/>
      <c r="L50" s="66"/>
      <c r="M50" s="146"/>
      <c r="N50" s="67"/>
    </row>
    <row r="51" spans="1:14" ht="12.75" customHeight="1">
      <c r="A51" s="44" t="s">
        <v>113</v>
      </c>
      <c r="B51" s="2" t="s">
        <v>114</v>
      </c>
      <c r="C51" s="2"/>
      <c r="D51" s="2"/>
      <c r="E51" s="2"/>
      <c r="J51" s="38" t="s">
        <v>65</v>
      </c>
      <c r="K51" s="145"/>
      <c r="L51" s="62"/>
      <c r="M51" s="145"/>
      <c r="N51" s="63"/>
    </row>
    <row r="52" spans="1:14" ht="12.75" customHeight="1">
      <c r="A52" s="44" t="s">
        <v>115</v>
      </c>
      <c r="B52" s="2" t="s">
        <v>265</v>
      </c>
      <c r="C52" s="2"/>
      <c r="D52" s="2"/>
      <c r="E52" s="2"/>
      <c r="J52" s="38" t="s">
        <v>65</v>
      </c>
      <c r="K52" s="145">
        <f>[6]REVENUES!$R$52/2</f>
        <v>296609.93200000003</v>
      </c>
      <c r="L52" s="62"/>
      <c r="M52" s="172">
        <f>[6]REVENUES!$S$52</f>
        <v>751286.06400000001</v>
      </c>
      <c r="N52" s="63"/>
    </row>
    <row r="53" spans="1:14" ht="9.9499999999999993" customHeight="1">
      <c r="A53" s="71"/>
      <c r="B53" s="2"/>
      <c r="C53" s="2"/>
      <c r="D53" s="2"/>
      <c r="E53" s="2"/>
      <c r="F53" s="2"/>
      <c r="G53" s="2"/>
      <c r="H53" s="2"/>
      <c r="J53" s="38" t="s">
        <v>65</v>
      </c>
      <c r="K53" s="146"/>
      <c r="L53" s="66"/>
      <c r="M53" s="146"/>
      <c r="N53" s="67"/>
    </row>
    <row r="54" spans="1:14" ht="12.95" customHeight="1">
      <c r="A54" s="58" t="s">
        <v>117</v>
      </c>
      <c r="B54" s="2"/>
      <c r="C54" s="2"/>
      <c r="D54" s="2"/>
      <c r="E54" s="2"/>
      <c r="F54" s="2"/>
      <c r="G54" s="2"/>
      <c r="H54" s="2"/>
      <c r="J54" s="38" t="s">
        <v>65</v>
      </c>
      <c r="K54" s="146"/>
      <c r="L54" s="66"/>
      <c r="M54" s="146"/>
      <c r="N54" s="67"/>
    </row>
    <row r="55" spans="1:14" ht="12.75" customHeight="1">
      <c r="A55" s="44" t="s">
        <v>118</v>
      </c>
      <c r="B55" s="2" t="s">
        <v>119</v>
      </c>
      <c r="C55" s="2"/>
      <c r="D55" s="2"/>
      <c r="E55" s="2"/>
      <c r="J55" s="38" t="s">
        <v>65</v>
      </c>
      <c r="K55" s="145"/>
      <c r="L55" s="62"/>
      <c r="M55" s="145"/>
      <c r="N55" s="63"/>
    </row>
    <row r="56" spans="1:14" ht="12.75" customHeight="1">
      <c r="A56" s="44" t="s">
        <v>120</v>
      </c>
      <c r="B56" s="2" t="s">
        <v>121</v>
      </c>
      <c r="C56" s="2"/>
      <c r="D56" s="2"/>
      <c r="E56" s="2"/>
      <c r="J56" s="38" t="s">
        <v>65</v>
      </c>
      <c r="K56" s="145"/>
      <c r="L56" s="62"/>
      <c r="M56" s="145"/>
      <c r="N56" s="63"/>
    </row>
    <row r="57" spans="1:14" ht="9.9499999999999993" customHeight="1">
      <c r="A57" s="44"/>
      <c r="B57" s="2"/>
      <c r="C57" s="2"/>
      <c r="D57" s="2"/>
      <c r="E57" s="2"/>
      <c r="F57" s="2"/>
      <c r="G57" s="2"/>
      <c r="H57" s="2"/>
      <c r="J57" s="38" t="s">
        <v>65</v>
      </c>
      <c r="K57" s="146"/>
      <c r="L57" s="66"/>
      <c r="M57" s="146"/>
      <c r="N57" s="67"/>
    </row>
    <row r="58" spans="1:14" ht="12.95" customHeight="1">
      <c r="A58" s="58" t="s">
        <v>122</v>
      </c>
      <c r="B58" s="2"/>
      <c r="C58" s="2"/>
      <c r="D58" s="2"/>
      <c r="E58" s="2"/>
      <c r="F58" s="2"/>
      <c r="G58" s="2"/>
      <c r="H58" s="2"/>
      <c r="J58" s="38" t="s">
        <v>65</v>
      </c>
      <c r="K58" s="146"/>
      <c r="L58" s="66"/>
      <c r="M58" s="146"/>
      <c r="N58" s="67"/>
    </row>
    <row r="59" spans="1:14" ht="12.75" customHeight="1">
      <c r="A59" s="44" t="s">
        <v>123</v>
      </c>
      <c r="B59" s="2" t="s">
        <v>124</v>
      </c>
      <c r="C59" s="2"/>
      <c r="D59" s="2"/>
      <c r="E59" s="2"/>
      <c r="J59" s="38" t="s">
        <v>65</v>
      </c>
      <c r="K59" s="145">
        <f>[6]REVENUES!$R$28/2</f>
        <v>4500</v>
      </c>
      <c r="L59" s="62"/>
      <c r="M59" s="145">
        <f>[3]REVENUES!$P$28</f>
        <v>9000</v>
      </c>
      <c r="N59" s="63"/>
    </row>
    <row r="60" spans="1:14" ht="12.75" customHeight="1">
      <c r="A60" s="44" t="s">
        <v>125</v>
      </c>
      <c r="B60" s="2" t="s">
        <v>253</v>
      </c>
      <c r="C60" s="2"/>
      <c r="D60" s="2"/>
      <c r="E60" s="2"/>
      <c r="J60" s="38" t="s">
        <v>65</v>
      </c>
      <c r="K60" s="145">
        <f>[6]REVENUES!$R$50/2</f>
        <v>433678.72230650007</v>
      </c>
      <c r="L60" s="62"/>
      <c r="M60" s="145">
        <f>[6]REVENUES!$S$50</f>
        <v>878664.64826339018</v>
      </c>
      <c r="N60" s="63"/>
    </row>
    <row r="61" spans="1:14" ht="12.75" customHeight="1">
      <c r="A61" s="44" t="s">
        <v>127</v>
      </c>
      <c r="B61" s="2" t="s">
        <v>128</v>
      </c>
      <c r="C61" s="2"/>
      <c r="D61" s="2"/>
      <c r="E61" s="2"/>
      <c r="J61" s="38" t="s">
        <v>65</v>
      </c>
      <c r="K61" s="148">
        <f>[6]REVENUES!$R$51/2</f>
        <v>59525</v>
      </c>
      <c r="L61" s="72"/>
      <c r="M61" s="148">
        <f>[5]REVENUES!$S$50</f>
        <v>119050</v>
      </c>
      <c r="N61" s="65"/>
    </row>
    <row r="62" spans="1:14" ht="9.9499999999999993" customHeight="1">
      <c r="A62" s="44"/>
      <c r="B62" s="2"/>
      <c r="C62" s="2"/>
      <c r="D62" s="2"/>
      <c r="E62" s="2"/>
      <c r="F62" s="2"/>
      <c r="G62" s="2"/>
      <c r="H62" s="2"/>
      <c r="J62" s="38" t="s">
        <v>65</v>
      </c>
      <c r="K62" s="146"/>
      <c r="L62" s="66"/>
      <c r="M62" s="146"/>
      <c r="N62" s="67"/>
    </row>
    <row r="63" spans="1:14" ht="12.95" customHeight="1">
      <c r="A63" s="58" t="s">
        <v>129</v>
      </c>
      <c r="B63" s="2"/>
      <c r="C63" s="2"/>
      <c r="D63" s="2"/>
      <c r="E63" s="2"/>
      <c r="F63" s="2"/>
      <c r="G63" s="2"/>
      <c r="H63" s="2"/>
      <c r="J63" s="38" t="s">
        <v>65</v>
      </c>
      <c r="K63" s="146"/>
      <c r="L63" s="66"/>
      <c r="M63" s="146"/>
      <c r="N63" s="67"/>
    </row>
    <row r="64" spans="1:14" ht="12.75" customHeight="1">
      <c r="A64" s="46" t="s">
        <v>130</v>
      </c>
      <c r="B64" s="2" t="s">
        <v>131</v>
      </c>
      <c r="C64" s="2"/>
      <c r="D64" s="2"/>
      <c r="E64" s="2"/>
      <c r="J64" s="38" t="s">
        <v>65</v>
      </c>
      <c r="K64" s="145"/>
      <c r="L64" s="62"/>
      <c r="M64" s="145"/>
      <c r="N64" s="63"/>
    </row>
    <row r="65" spans="1:14" ht="12.75" customHeight="1">
      <c r="A65" s="46" t="s">
        <v>132</v>
      </c>
      <c r="B65" s="2" t="s">
        <v>133</v>
      </c>
      <c r="C65" s="2"/>
      <c r="D65" s="2"/>
      <c r="E65" s="2"/>
      <c r="J65" s="38" t="s">
        <v>65</v>
      </c>
      <c r="K65" s="145"/>
      <c r="L65" s="62"/>
      <c r="M65" s="145"/>
      <c r="N65" s="63"/>
    </row>
    <row r="66" spans="1:14" ht="12.75" customHeight="1">
      <c r="A66" s="46" t="s">
        <v>134</v>
      </c>
      <c r="B66" s="2" t="s">
        <v>135</v>
      </c>
      <c r="C66" s="2"/>
      <c r="D66" s="2"/>
      <c r="E66" s="2"/>
      <c r="F66" s="2"/>
      <c r="J66" s="38" t="s">
        <v>65</v>
      </c>
      <c r="K66" s="145"/>
      <c r="L66" s="62"/>
      <c r="M66" s="145"/>
      <c r="N66" s="63"/>
    </row>
    <row r="67" spans="1:14" ht="12.75" customHeight="1">
      <c r="A67" s="69"/>
      <c r="B67" s="2"/>
      <c r="C67" s="41"/>
      <c r="D67" s="41"/>
      <c r="E67" s="41"/>
      <c r="F67" s="41"/>
      <c r="G67" s="7"/>
      <c r="H67" s="16" t="s">
        <v>136</v>
      </c>
      <c r="J67" s="38" t="s">
        <v>65</v>
      </c>
      <c r="K67" s="145"/>
      <c r="L67" s="62"/>
      <c r="M67" s="145"/>
      <c r="N67" s="63"/>
    </row>
    <row r="68" spans="1:14" ht="12.75" customHeight="1">
      <c r="A68" s="69"/>
      <c r="B68" s="2"/>
      <c r="C68" s="41"/>
      <c r="D68" s="41"/>
      <c r="E68" s="41"/>
      <c r="F68" s="41"/>
      <c r="G68" s="7"/>
      <c r="H68" s="16" t="s">
        <v>136</v>
      </c>
      <c r="J68" s="38" t="s">
        <v>65</v>
      </c>
      <c r="K68" s="145"/>
      <c r="L68" s="62"/>
      <c r="M68" s="145"/>
      <c r="N68" s="63"/>
    </row>
    <row r="69" spans="1:14" ht="12.75" customHeight="1">
      <c r="A69" s="69"/>
      <c r="B69" s="2"/>
      <c r="C69" s="41"/>
      <c r="D69" s="41"/>
      <c r="E69" s="41"/>
      <c r="F69" s="41"/>
      <c r="G69" s="7"/>
      <c r="H69" s="16" t="s">
        <v>136</v>
      </c>
      <c r="J69" s="38" t="s">
        <v>65</v>
      </c>
      <c r="K69" s="145"/>
      <c r="L69" s="62"/>
      <c r="M69" s="145"/>
      <c r="N69" s="63"/>
    </row>
    <row r="70" spans="1:14" ht="12.75" customHeight="1">
      <c r="A70" s="69"/>
      <c r="B70" s="2"/>
      <c r="C70" s="41"/>
      <c r="D70" s="41"/>
      <c r="E70" s="41"/>
      <c r="F70" s="41"/>
      <c r="G70" s="7"/>
      <c r="H70" s="16" t="s">
        <v>136</v>
      </c>
      <c r="J70" s="38" t="s">
        <v>65</v>
      </c>
      <c r="K70" s="145"/>
      <c r="L70" s="62"/>
      <c r="M70" s="145"/>
      <c r="N70" s="63"/>
    </row>
    <row r="71" spans="1:14" ht="12.75" customHeight="1">
      <c r="A71" s="69"/>
      <c r="B71" s="2"/>
      <c r="C71" s="41"/>
      <c r="D71" s="41"/>
      <c r="E71" s="41"/>
      <c r="F71" s="41"/>
      <c r="G71" s="7"/>
      <c r="H71" s="16" t="s">
        <v>136</v>
      </c>
      <c r="J71" s="38" t="s">
        <v>65</v>
      </c>
      <c r="K71" s="145"/>
      <c r="L71" s="62"/>
      <c r="M71" s="145"/>
      <c r="N71" s="63"/>
    </row>
    <row r="72" spans="1:14" ht="12.95" customHeight="1">
      <c r="A72" s="71"/>
      <c r="B72" s="2"/>
      <c r="C72" s="43"/>
      <c r="D72" s="43"/>
      <c r="E72" s="43"/>
      <c r="F72" s="43"/>
      <c r="G72" s="43"/>
      <c r="H72" s="43"/>
      <c r="J72" s="38" t="s">
        <v>65</v>
      </c>
      <c r="K72" s="146"/>
      <c r="L72" s="66"/>
      <c r="M72" s="146"/>
      <c r="N72" s="67"/>
    </row>
    <row r="73" spans="1:14" ht="13.5" thickBot="1">
      <c r="A73" s="47" t="s">
        <v>137</v>
      </c>
      <c r="B73" t="s">
        <v>138</v>
      </c>
      <c r="J73" s="38" t="s">
        <v>65</v>
      </c>
      <c r="K73" s="149">
        <f>SUM(K17:K71)</f>
        <v>952405.50430650008</v>
      </c>
      <c r="L73" s="73"/>
      <c r="M73" s="149">
        <f>SUM(M17:M71)</f>
        <v>2089691.7122633902</v>
      </c>
      <c r="N73" s="74"/>
    </row>
    <row r="74" spans="1:14" ht="14.25" thickTop="1" thickBot="1">
      <c r="A74" s="75"/>
      <c r="B74" s="11"/>
      <c r="C74" s="11"/>
      <c r="D74" s="11"/>
      <c r="E74" s="11"/>
      <c r="F74" s="11"/>
      <c r="G74" s="11"/>
      <c r="H74" s="11"/>
      <c r="I74" s="11"/>
      <c r="J74" s="11"/>
      <c r="K74" s="76" t="s">
        <v>139</v>
      </c>
      <c r="L74" s="77"/>
      <c r="M74" s="78" t="s">
        <v>140</v>
      </c>
      <c r="N74" s="79"/>
    </row>
    <row r="75" spans="1:14" ht="13.5" thickTop="1">
      <c r="A75" s="47" t="s">
        <v>141</v>
      </c>
      <c r="C75" t="s">
        <v>142</v>
      </c>
    </row>
    <row r="76" spans="1:14">
      <c r="A76" s="47"/>
      <c r="C76" t="s">
        <v>143</v>
      </c>
    </row>
    <row r="77" spans="1:14">
      <c r="A77" s="47"/>
      <c r="C77" t="s">
        <v>144</v>
      </c>
    </row>
    <row r="78" spans="1:14">
      <c r="A78" s="47"/>
      <c r="C78" t="s">
        <v>145</v>
      </c>
    </row>
    <row r="79" spans="1:14">
      <c r="A79" s="47"/>
    </row>
    <row r="80" spans="1:14">
      <c r="A80" s="47"/>
    </row>
    <row r="81" spans="1:1">
      <c r="A81" s="47"/>
    </row>
    <row r="82" spans="1:1">
      <c r="A82" s="47"/>
    </row>
    <row r="83" spans="1:1">
      <c r="A83" s="47"/>
    </row>
    <row r="84" spans="1:1">
      <c r="A84" s="47"/>
    </row>
    <row r="85" spans="1:1">
      <c r="A85" s="47"/>
    </row>
    <row r="86" spans="1:1">
      <c r="A86" s="47"/>
    </row>
    <row r="87" spans="1:1">
      <c r="A87" s="47"/>
    </row>
    <row r="88" spans="1:1">
      <c r="A88" s="47"/>
    </row>
    <row r="89" spans="1:1">
      <c r="A89" s="47"/>
    </row>
    <row r="90" spans="1:1">
      <c r="A90" s="47"/>
    </row>
    <row r="91" spans="1:1">
      <c r="A91" s="47"/>
    </row>
    <row r="92" spans="1:1">
      <c r="A92" s="47"/>
    </row>
  </sheetData>
  <phoneticPr fontId="0" type="noConversion"/>
  <printOptions horizontalCentered="1"/>
  <pageMargins left="0.25" right="0.25" top="0.25" bottom="0.25" header="0.23" footer="0"/>
  <pageSetup paperSize="5" orientation="portrait" horizontalDpi="300" r:id="rId1"/>
  <headerFooter alignWithMargins="0"/>
  <rowBreaks count="1" manualBreakCount="1">
    <brk id="78" max="16383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2"/>
  <sheetViews>
    <sheetView topLeftCell="A41" zoomScaleNormal="100" workbookViewId="0">
      <selection activeCell="K82" sqref="K82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37" customFormat="1" ht="9.75" customHeight="1">
      <c r="A1" s="36" t="s">
        <v>39</v>
      </c>
      <c r="N1" s="38" t="s">
        <v>46</v>
      </c>
    </row>
    <row r="2" spans="1:14" s="37" customFormat="1" ht="9.75" customHeight="1">
      <c r="A2" s="36" t="s">
        <v>47</v>
      </c>
      <c r="N2" s="39"/>
    </row>
    <row r="3" spans="1:14">
      <c r="A3" s="40" t="s">
        <v>270</v>
      </c>
      <c r="C3" s="42">
        <v>2012</v>
      </c>
      <c r="E3" s="42">
        <v>45</v>
      </c>
      <c r="G3" s="42" t="s">
        <v>207</v>
      </c>
      <c r="I3" s="165" t="s">
        <v>271</v>
      </c>
      <c r="J3" s="43"/>
    </row>
    <row r="4" spans="1:14">
      <c r="A4" s="44" t="s">
        <v>48</v>
      </c>
      <c r="B4" s="45"/>
      <c r="C4" s="45" t="s">
        <v>49</v>
      </c>
      <c r="D4" s="2"/>
      <c r="E4" s="45" t="s">
        <v>50</v>
      </c>
      <c r="F4" s="45"/>
      <c r="G4" s="45" t="s">
        <v>51</v>
      </c>
      <c r="H4" s="45"/>
      <c r="I4" s="45" t="s">
        <v>52</v>
      </c>
      <c r="J4" s="45"/>
    </row>
    <row r="5" spans="1:14">
      <c r="A5" s="46" t="s">
        <v>212</v>
      </c>
      <c r="M5" s="112" t="s">
        <v>208</v>
      </c>
      <c r="N5" s="38" t="s">
        <v>209</v>
      </c>
    </row>
    <row r="6" spans="1:14" ht="9.9499999999999993" customHeight="1">
      <c r="A6" s="47"/>
    </row>
    <row r="7" spans="1:14" ht="11.25" customHeight="1">
      <c r="A7" s="48" t="s">
        <v>217</v>
      </c>
      <c r="B7" s="22"/>
      <c r="C7" s="22"/>
      <c r="D7" s="22"/>
      <c r="E7" s="22"/>
      <c r="F7" s="49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48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0" t="s">
        <v>276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12.6" customHeight="1" thickTop="1">
      <c r="A11" s="47"/>
      <c r="K11" s="52" t="s">
        <v>54</v>
      </c>
      <c r="L11" s="53"/>
      <c r="M11" s="53"/>
      <c r="N11" s="53"/>
    </row>
    <row r="12" spans="1:14" ht="9.9499999999999993" customHeight="1">
      <c r="A12" s="47"/>
      <c r="K12" s="54" t="s">
        <v>55</v>
      </c>
      <c r="L12" s="54" t="s">
        <v>56</v>
      </c>
      <c r="M12" s="54" t="s">
        <v>57</v>
      </c>
      <c r="N12" s="82" t="s">
        <v>56</v>
      </c>
    </row>
    <row r="13" spans="1:14" ht="9.9499999999999993" customHeight="1">
      <c r="A13" s="47"/>
      <c r="K13" s="113">
        <v>40725</v>
      </c>
      <c r="L13" s="55" t="s">
        <v>58</v>
      </c>
      <c r="M13" s="54" t="s">
        <v>277</v>
      </c>
      <c r="N13" s="115" t="s">
        <v>58</v>
      </c>
    </row>
    <row r="14" spans="1:14" ht="9.9499999999999993" customHeight="1">
      <c r="A14" s="47"/>
      <c r="K14" s="54" t="s">
        <v>59</v>
      </c>
      <c r="L14" s="55" t="s">
        <v>60</v>
      </c>
      <c r="M14" s="54" t="s">
        <v>59</v>
      </c>
      <c r="N14" s="115" t="s">
        <v>60</v>
      </c>
    </row>
    <row r="15" spans="1:14" ht="9.9499999999999993" customHeight="1">
      <c r="A15" s="47"/>
      <c r="K15" s="114">
        <v>40908</v>
      </c>
      <c r="L15" s="57" t="s">
        <v>61</v>
      </c>
      <c r="M15" s="56" t="s">
        <v>278</v>
      </c>
      <c r="N15" s="116" t="s">
        <v>61</v>
      </c>
    </row>
    <row r="16" spans="1:14" ht="12.95" customHeight="1">
      <c r="A16" s="58" t="s">
        <v>62</v>
      </c>
      <c r="B16" s="59"/>
      <c r="K16" s="60"/>
      <c r="L16" s="60"/>
      <c r="M16" s="60"/>
      <c r="N16" s="61"/>
    </row>
    <row r="17" spans="1:14" ht="12.75" customHeight="1">
      <c r="A17" s="44" t="s">
        <v>63</v>
      </c>
      <c r="B17" s="2" t="s">
        <v>64</v>
      </c>
      <c r="C17" s="2"/>
      <c r="D17" s="2"/>
      <c r="E17" s="2"/>
      <c r="F17" s="2"/>
      <c r="G17" s="2"/>
      <c r="H17" s="2"/>
      <c r="I17" s="38"/>
      <c r="J17" s="38" t="s">
        <v>65</v>
      </c>
      <c r="K17" s="145">
        <f>M17*0.35</f>
        <v>271.59999999999997</v>
      </c>
      <c r="L17" s="62"/>
      <c r="M17" s="145">
        <v>776</v>
      </c>
      <c r="N17" s="63"/>
    </row>
    <row r="18" spans="1:14" ht="12.75" customHeight="1">
      <c r="A18" s="44" t="s">
        <v>66</v>
      </c>
      <c r="B18" s="2" t="s">
        <v>67</v>
      </c>
      <c r="C18" s="2"/>
      <c r="D18" s="2"/>
      <c r="E18" s="2"/>
      <c r="F18" s="2"/>
      <c r="I18" s="38"/>
      <c r="J18" s="38" t="s">
        <v>65</v>
      </c>
      <c r="K18" s="145">
        <f>M18*0.35</f>
        <v>2274.2999999999997</v>
      </c>
      <c r="L18" s="62"/>
      <c r="M18" s="145">
        <v>6498</v>
      </c>
      <c r="N18" s="63"/>
    </row>
    <row r="19" spans="1:14" ht="12.75" customHeight="1">
      <c r="A19" s="44" t="s">
        <v>68</v>
      </c>
      <c r="B19" s="2" t="s">
        <v>69</v>
      </c>
      <c r="I19" s="38"/>
      <c r="J19" s="38" t="s">
        <v>65</v>
      </c>
      <c r="K19" s="145"/>
      <c r="L19" s="62"/>
      <c r="M19" s="145"/>
      <c r="N19" s="63"/>
    </row>
    <row r="20" spans="1:14" ht="12.75" customHeight="1">
      <c r="A20" s="44" t="s">
        <v>70</v>
      </c>
      <c r="B20" s="2" t="s">
        <v>71</v>
      </c>
      <c r="I20" s="38"/>
      <c r="J20" s="38" t="s">
        <v>65</v>
      </c>
      <c r="K20" s="145"/>
      <c r="L20" s="62"/>
      <c r="M20" s="64" t="s">
        <v>72</v>
      </c>
      <c r="N20" s="63"/>
    </row>
    <row r="21" spans="1:14" ht="12.75" customHeight="1">
      <c r="A21" s="44" t="s">
        <v>73</v>
      </c>
      <c r="B21" s="2" t="s">
        <v>74</v>
      </c>
      <c r="I21" s="38"/>
      <c r="J21" s="38" t="s">
        <v>65</v>
      </c>
      <c r="K21" s="145"/>
      <c r="L21" s="62"/>
      <c r="M21" s="145"/>
      <c r="N21" s="63"/>
    </row>
    <row r="22" spans="1:14" ht="12.75" customHeight="1">
      <c r="A22" s="44" t="s">
        <v>75</v>
      </c>
      <c r="B22" s="2" t="s">
        <v>76</v>
      </c>
      <c r="I22" s="38"/>
      <c r="J22" s="38" t="s">
        <v>65</v>
      </c>
      <c r="K22" s="145">
        <f>M22*0.35</f>
        <v>556.5</v>
      </c>
      <c r="L22" s="62"/>
      <c r="M22" s="145">
        <v>1590</v>
      </c>
      <c r="N22" s="65"/>
    </row>
    <row r="23" spans="1:14" ht="12.75" customHeight="1">
      <c r="A23" s="44" t="s">
        <v>77</v>
      </c>
      <c r="B23" s="2" t="s">
        <v>78</v>
      </c>
      <c r="I23" s="38"/>
      <c r="J23" s="38" t="s">
        <v>65</v>
      </c>
      <c r="K23" s="145"/>
      <c r="L23" s="62"/>
      <c r="M23" s="145"/>
      <c r="N23" s="65"/>
    </row>
    <row r="24" spans="1:14" ht="12.75" customHeight="1">
      <c r="A24" s="44" t="s">
        <v>79</v>
      </c>
      <c r="B24" s="2" t="s">
        <v>222</v>
      </c>
      <c r="I24" s="38"/>
      <c r="J24" s="38" t="s">
        <v>65</v>
      </c>
      <c r="K24" s="145">
        <v>0</v>
      </c>
      <c r="L24" s="62"/>
      <c r="M24" s="145"/>
      <c r="N24" s="65"/>
    </row>
    <row r="25" spans="1:14" ht="9.6" customHeight="1">
      <c r="A25" s="46"/>
      <c r="B25" s="2"/>
      <c r="C25" s="2"/>
      <c r="D25" s="2"/>
      <c r="E25" s="2"/>
      <c r="F25" s="2"/>
      <c r="G25" s="2"/>
      <c r="H25" s="2"/>
      <c r="I25" s="2"/>
      <c r="J25" s="38" t="s">
        <v>65</v>
      </c>
      <c r="K25" s="146"/>
      <c r="L25" s="66"/>
      <c r="M25" s="146"/>
      <c r="N25" s="67"/>
    </row>
    <row r="26" spans="1:14" ht="12.95" customHeight="1">
      <c r="A26" s="58" t="s">
        <v>80</v>
      </c>
      <c r="B26" s="2"/>
      <c r="C26" s="2"/>
      <c r="D26" s="2"/>
      <c r="E26" s="2"/>
      <c r="F26" s="2"/>
      <c r="G26" s="2"/>
      <c r="H26" s="2"/>
      <c r="I26" s="2"/>
      <c r="J26" s="38" t="s">
        <v>65</v>
      </c>
      <c r="K26" s="146"/>
      <c r="L26" s="66"/>
      <c r="M26" s="146"/>
      <c r="N26" s="67"/>
    </row>
    <row r="27" spans="1:14" ht="12.75" customHeight="1">
      <c r="A27" s="44" t="s">
        <v>81</v>
      </c>
      <c r="B27" s="2" t="s">
        <v>82</v>
      </c>
      <c r="D27" s="2"/>
      <c r="J27" s="38" t="s">
        <v>65</v>
      </c>
      <c r="K27" s="145"/>
      <c r="L27" s="62"/>
      <c r="M27" s="145"/>
      <c r="N27" s="63"/>
    </row>
    <row r="28" spans="1:14" ht="12.75" customHeight="1">
      <c r="A28" s="68" t="s">
        <v>83</v>
      </c>
      <c r="B28" s="43" t="s">
        <v>84</v>
      </c>
      <c r="C28" s="43"/>
      <c r="D28" s="43"/>
      <c r="E28" s="43"/>
      <c r="F28" s="43"/>
      <c r="G28" s="16"/>
      <c r="H28" s="43"/>
      <c r="I28" s="16"/>
      <c r="J28" s="38" t="s">
        <v>65</v>
      </c>
      <c r="K28" s="145"/>
      <c r="L28" s="62"/>
      <c r="M28" s="145"/>
      <c r="N28" s="63"/>
    </row>
    <row r="29" spans="1:14" ht="12.75" customHeight="1">
      <c r="A29" s="69"/>
      <c r="B29" s="2"/>
      <c r="C29" s="41"/>
      <c r="D29" s="41"/>
      <c r="E29" s="41"/>
      <c r="F29" s="41"/>
      <c r="G29" t="s">
        <v>85</v>
      </c>
      <c r="H29" s="43"/>
      <c r="J29" s="38" t="s">
        <v>65</v>
      </c>
      <c r="K29" s="145"/>
      <c r="L29" s="62"/>
      <c r="M29" s="145"/>
      <c r="N29" s="63"/>
    </row>
    <row r="30" spans="1:14" ht="12.75" customHeight="1">
      <c r="A30" s="69"/>
      <c r="B30" s="2"/>
      <c r="C30" s="41"/>
      <c r="D30" s="41"/>
      <c r="E30" s="41"/>
      <c r="F30" s="41"/>
      <c r="G30" t="s">
        <v>85</v>
      </c>
      <c r="H30" s="43"/>
      <c r="J30" s="38" t="s">
        <v>65</v>
      </c>
      <c r="K30" s="145"/>
      <c r="L30" s="62"/>
      <c r="M30" s="145"/>
      <c r="N30" s="63"/>
    </row>
    <row r="31" spans="1:14" ht="12.75" customHeight="1">
      <c r="A31" s="44" t="s">
        <v>86</v>
      </c>
      <c r="B31" s="2" t="s">
        <v>87</v>
      </c>
      <c r="C31" s="2"/>
      <c r="D31" s="2"/>
      <c r="J31" s="38" t="s">
        <v>65</v>
      </c>
      <c r="K31" s="145"/>
      <c r="L31" s="62"/>
      <c r="M31" s="145"/>
      <c r="N31" s="63"/>
    </row>
    <row r="32" spans="1:14" ht="12.75" customHeight="1">
      <c r="A32" s="69"/>
      <c r="B32" s="2"/>
      <c r="C32" s="41"/>
      <c r="D32" s="41"/>
      <c r="E32" s="41"/>
      <c r="F32" s="41"/>
      <c r="G32" t="s">
        <v>85</v>
      </c>
      <c r="H32" s="43"/>
      <c r="J32" s="38" t="s">
        <v>65</v>
      </c>
      <c r="K32" s="145"/>
      <c r="L32" s="62"/>
      <c r="M32" s="145"/>
      <c r="N32" s="63"/>
    </row>
    <row r="33" spans="1:15" ht="12.75" customHeight="1">
      <c r="A33" s="69"/>
      <c r="B33" s="2"/>
      <c r="C33" s="41"/>
      <c r="D33" s="41"/>
      <c r="E33" s="41"/>
      <c r="F33" s="41"/>
      <c r="G33" t="s">
        <v>85</v>
      </c>
      <c r="H33" s="43"/>
      <c r="J33" s="38" t="s">
        <v>65</v>
      </c>
      <c r="K33" s="145"/>
      <c r="L33" s="62"/>
      <c r="M33" s="145"/>
      <c r="N33" s="63"/>
    </row>
    <row r="34" spans="1:15" ht="12.75" customHeight="1">
      <c r="A34" s="69"/>
      <c r="B34" s="2"/>
      <c r="C34" s="41"/>
      <c r="D34" s="41"/>
      <c r="E34" s="41"/>
      <c r="F34" s="41"/>
      <c r="G34" t="s">
        <v>85</v>
      </c>
      <c r="H34" s="43"/>
      <c r="J34" s="38" t="s">
        <v>65</v>
      </c>
      <c r="K34" s="145"/>
      <c r="L34" s="62"/>
      <c r="M34" s="145"/>
      <c r="N34" s="63"/>
    </row>
    <row r="35" spans="1:15" ht="12.75" customHeight="1">
      <c r="A35" s="44" t="s">
        <v>88</v>
      </c>
      <c r="B35" s="2" t="s">
        <v>89</v>
      </c>
      <c r="C35" s="2"/>
      <c r="D35" s="2"/>
      <c r="E35" s="2"/>
      <c r="F35" s="2"/>
      <c r="J35" s="38" t="s">
        <v>65</v>
      </c>
      <c r="K35" s="145"/>
      <c r="L35" s="62"/>
      <c r="M35" s="145"/>
      <c r="N35" s="63"/>
    </row>
    <row r="36" spans="1:15" ht="9.6" customHeight="1">
      <c r="A36" s="46"/>
      <c r="B36" s="2"/>
      <c r="C36" s="2"/>
      <c r="D36" s="2"/>
      <c r="E36" s="2"/>
      <c r="F36" s="2"/>
      <c r="G36" s="2"/>
      <c r="H36" s="2"/>
      <c r="J36" s="38" t="s">
        <v>65</v>
      </c>
      <c r="K36" s="146"/>
      <c r="L36" s="66"/>
      <c r="M36" s="146"/>
      <c r="N36" s="67"/>
    </row>
    <row r="37" spans="1:15" ht="12.95" customHeight="1">
      <c r="A37" s="58" t="s">
        <v>90</v>
      </c>
      <c r="B37" s="2"/>
      <c r="C37" s="2"/>
      <c r="D37" s="2"/>
      <c r="E37" s="2"/>
      <c r="F37" s="2"/>
      <c r="G37" s="2"/>
      <c r="H37" s="2"/>
      <c r="J37" s="38" t="s">
        <v>65</v>
      </c>
      <c r="K37" s="146"/>
      <c r="L37" s="66"/>
      <c r="M37" s="146"/>
      <c r="N37" s="67"/>
    </row>
    <row r="38" spans="1:15" ht="12.75" customHeight="1">
      <c r="A38" s="44" t="s">
        <v>91</v>
      </c>
      <c r="B38" s="2" t="s">
        <v>255</v>
      </c>
      <c r="C38" s="2"/>
      <c r="D38" s="2"/>
      <c r="E38" s="2"/>
      <c r="F38" s="2"/>
      <c r="G38" s="2"/>
      <c r="H38" s="2"/>
      <c r="J38" s="38" t="s">
        <v>65</v>
      </c>
      <c r="K38" s="145">
        <f>M38/2</f>
        <v>3157894.5</v>
      </c>
      <c r="L38" s="62"/>
      <c r="M38" s="145">
        <v>6315789</v>
      </c>
      <c r="N38" s="63"/>
    </row>
    <row r="39" spans="1:15" ht="12.75" customHeight="1">
      <c r="A39" s="44" t="s">
        <v>92</v>
      </c>
      <c r="B39" s="2" t="s">
        <v>93</v>
      </c>
      <c r="C39" s="2"/>
      <c r="D39" s="2"/>
      <c r="E39" s="2"/>
      <c r="F39" s="2"/>
      <c r="G39" s="2"/>
      <c r="H39" s="2"/>
      <c r="J39" s="38" t="s">
        <v>65</v>
      </c>
      <c r="K39" s="147"/>
      <c r="L39" s="70"/>
      <c r="M39" s="147"/>
      <c r="N39" s="70"/>
      <c r="O39" s="2"/>
    </row>
    <row r="40" spans="1:15" ht="12.75" customHeight="1">
      <c r="A40" s="44" t="s">
        <v>94</v>
      </c>
      <c r="B40" s="2" t="s">
        <v>95</v>
      </c>
      <c r="C40" s="2"/>
      <c r="D40" s="2"/>
      <c r="E40" s="2"/>
      <c r="F40" s="2"/>
      <c r="G40" s="2"/>
      <c r="H40" s="2"/>
      <c r="J40" s="38" t="s">
        <v>65</v>
      </c>
      <c r="K40" s="145"/>
      <c r="L40" s="62"/>
      <c r="M40" s="145"/>
      <c r="N40" s="63"/>
    </row>
    <row r="41" spans="1:15" ht="12.75" customHeight="1">
      <c r="A41" s="44" t="s">
        <v>96</v>
      </c>
      <c r="B41" s="2" t="s">
        <v>97</v>
      </c>
      <c r="C41" s="2"/>
      <c r="D41" s="2"/>
      <c r="E41" s="2"/>
      <c r="J41" s="38" t="s">
        <v>65</v>
      </c>
      <c r="K41" s="145"/>
      <c r="L41" s="62"/>
      <c r="M41" s="145"/>
      <c r="N41" s="63"/>
    </row>
    <row r="42" spans="1:15" ht="12.75" customHeight="1">
      <c r="A42" s="44" t="s">
        <v>98</v>
      </c>
      <c r="B42" s="2" t="s">
        <v>99</v>
      </c>
      <c r="C42" s="2"/>
      <c r="D42" s="2"/>
      <c r="E42" s="2"/>
      <c r="F42" s="2"/>
      <c r="J42" s="38" t="s">
        <v>65</v>
      </c>
      <c r="K42" s="145"/>
      <c r="L42" s="62"/>
      <c r="M42" s="145"/>
      <c r="N42" s="63"/>
    </row>
    <row r="43" spans="1:15" ht="12.75" customHeight="1">
      <c r="A43" s="44" t="s">
        <v>100</v>
      </c>
      <c r="B43" s="2" t="s">
        <v>101</v>
      </c>
      <c r="C43" s="2"/>
      <c r="D43" s="2"/>
      <c r="E43" s="2"/>
      <c r="F43" s="2"/>
      <c r="G43" s="2"/>
      <c r="H43" s="2"/>
      <c r="J43" s="38" t="s">
        <v>65</v>
      </c>
      <c r="K43" s="145"/>
      <c r="L43" s="62"/>
      <c r="M43" s="145"/>
      <c r="N43" s="63"/>
    </row>
    <row r="44" spans="1:15" ht="12.75" customHeight="1">
      <c r="A44" s="44" t="s">
        <v>102</v>
      </c>
      <c r="B44" s="2" t="s">
        <v>103</v>
      </c>
      <c r="C44" s="2"/>
      <c r="D44" s="2"/>
      <c r="E44" s="2"/>
      <c r="F44" s="2"/>
      <c r="G44" s="2"/>
      <c r="H44" s="2"/>
      <c r="J44" s="38" t="s">
        <v>65</v>
      </c>
      <c r="K44" s="145"/>
      <c r="L44" s="62"/>
      <c r="M44" s="145"/>
      <c r="N44" s="63"/>
    </row>
    <row r="45" spans="1:15" ht="12.75" customHeight="1">
      <c r="A45" s="44" t="s">
        <v>104</v>
      </c>
      <c r="B45" s="2" t="s">
        <v>105</v>
      </c>
      <c r="C45" s="2"/>
      <c r="D45" s="2"/>
      <c r="E45" s="2"/>
      <c r="J45" s="38" t="s">
        <v>65</v>
      </c>
      <c r="K45" s="145"/>
      <c r="L45" s="62"/>
      <c r="M45" s="145"/>
      <c r="N45" s="63"/>
    </row>
    <row r="46" spans="1:15" ht="12.75" customHeight="1">
      <c r="A46" s="44" t="s">
        <v>106</v>
      </c>
      <c r="B46" s="2" t="s">
        <v>107</v>
      </c>
      <c r="C46" s="2"/>
      <c r="D46" s="2"/>
      <c r="E46" s="2"/>
      <c r="F46" s="2"/>
      <c r="J46" s="38" t="s">
        <v>65</v>
      </c>
      <c r="K46" s="145"/>
      <c r="L46" s="62"/>
      <c r="M46" s="145"/>
      <c r="N46" s="63"/>
    </row>
    <row r="47" spans="1:15" ht="12.75" customHeight="1">
      <c r="A47" s="44" t="s">
        <v>108</v>
      </c>
      <c r="B47" s="2" t="s">
        <v>109</v>
      </c>
      <c r="C47" s="2"/>
      <c r="D47" s="2"/>
      <c r="E47" s="2"/>
      <c r="F47" s="2"/>
      <c r="J47" s="38" t="s">
        <v>65</v>
      </c>
      <c r="K47" s="145"/>
      <c r="L47" s="62"/>
      <c r="M47" s="145"/>
      <c r="N47" s="63"/>
    </row>
    <row r="48" spans="1:15" ht="12.75" customHeight="1">
      <c r="A48" s="44" t="s">
        <v>110</v>
      </c>
      <c r="B48" s="2" t="s">
        <v>111</v>
      </c>
      <c r="C48" s="2"/>
      <c r="D48" s="2"/>
      <c r="E48" s="2"/>
      <c r="F48" s="2"/>
      <c r="J48" s="38" t="s">
        <v>65</v>
      </c>
      <c r="K48" s="145"/>
      <c r="L48" s="62"/>
      <c r="M48" s="145"/>
      <c r="N48" s="63"/>
    </row>
    <row r="49" spans="1:14" ht="9.9499999999999993" customHeight="1">
      <c r="A49" s="44"/>
      <c r="B49" s="2"/>
      <c r="C49" s="2"/>
      <c r="D49" s="2"/>
      <c r="E49" s="2"/>
      <c r="F49" s="2"/>
      <c r="G49" s="2"/>
      <c r="H49" s="2"/>
      <c r="J49" s="38" t="s">
        <v>65</v>
      </c>
      <c r="K49" s="146"/>
      <c r="L49" s="66"/>
      <c r="M49" s="146"/>
      <c r="N49" s="67"/>
    </row>
    <row r="50" spans="1:14" ht="12.95" customHeight="1">
      <c r="A50" s="58" t="s">
        <v>112</v>
      </c>
      <c r="B50" s="2"/>
      <c r="C50" s="2"/>
      <c r="D50" s="2"/>
      <c r="E50" s="2"/>
      <c r="F50" s="2"/>
      <c r="G50" s="2"/>
      <c r="H50" s="2"/>
      <c r="J50" s="38" t="s">
        <v>65</v>
      </c>
      <c r="K50" s="146"/>
      <c r="L50" s="66"/>
      <c r="M50" s="146"/>
      <c r="N50" s="67"/>
    </row>
    <row r="51" spans="1:14" ht="12.75" customHeight="1">
      <c r="A51" s="44" t="s">
        <v>113</v>
      </c>
      <c r="B51" s="2" t="s">
        <v>114</v>
      </c>
      <c r="C51" s="2"/>
      <c r="D51" s="2"/>
      <c r="E51" s="2"/>
      <c r="J51" s="38" t="s">
        <v>65</v>
      </c>
      <c r="K51" s="145"/>
      <c r="L51" s="62"/>
      <c r="M51" s="145"/>
      <c r="N51" s="63"/>
    </row>
    <row r="52" spans="1:14" ht="12.75" customHeight="1">
      <c r="A52" s="44" t="s">
        <v>115</v>
      </c>
      <c r="B52" s="2" t="s">
        <v>116</v>
      </c>
      <c r="C52" s="2"/>
      <c r="D52" s="2"/>
      <c r="E52" s="2"/>
      <c r="J52" s="38" t="s">
        <v>65</v>
      </c>
      <c r="K52" s="145"/>
      <c r="L52" s="62"/>
      <c r="M52" s="145"/>
      <c r="N52" s="63"/>
    </row>
    <row r="53" spans="1:14" ht="9.9499999999999993" customHeight="1">
      <c r="A53" s="71"/>
      <c r="B53" s="2"/>
      <c r="C53" s="2"/>
      <c r="D53" s="2"/>
      <c r="E53" s="2"/>
      <c r="F53" s="2"/>
      <c r="G53" s="2"/>
      <c r="H53" s="2"/>
      <c r="J53" s="38" t="s">
        <v>65</v>
      </c>
      <c r="K53" s="146"/>
      <c r="L53" s="66"/>
      <c r="M53" s="146"/>
      <c r="N53" s="67"/>
    </row>
    <row r="54" spans="1:14" ht="12.95" customHeight="1">
      <c r="A54" s="58" t="s">
        <v>117</v>
      </c>
      <c r="B54" s="2"/>
      <c r="C54" s="2"/>
      <c r="D54" s="2"/>
      <c r="E54" s="2"/>
      <c r="F54" s="2"/>
      <c r="G54" s="2"/>
      <c r="H54" s="2"/>
      <c r="J54" s="38" t="s">
        <v>65</v>
      </c>
      <c r="K54" s="146"/>
      <c r="L54" s="66"/>
      <c r="M54" s="146"/>
      <c r="N54" s="67"/>
    </row>
    <row r="55" spans="1:14" ht="12.75" customHeight="1">
      <c r="A55" s="44" t="s">
        <v>118</v>
      </c>
      <c r="B55" s="2" t="s">
        <v>119</v>
      </c>
      <c r="C55" s="2"/>
      <c r="D55" s="2"/>
      <c r="E55" s="2"/>
      <c r="J55" s="38" t="s">
        <v>65</v>
      </c>
      <c r="K55" s="145"/>
      <c r="L55" s="62"/>
      <c r="M55" s="145"/>
      <c r="N55" s="63"/>
    </row>
    <row r="56" spans="1:14" ht="12.75" customHeight="1">
      <c r="A56" s="44" t="s">
        <v>120</v>
      </c>
      <c r="B56" s="2" t="s">
        <v>121</v>
      </c>
      <c r="C56" s="2"/>
      <c r="D56" s="2"/>
      <c r="E56" s="2"/>
      <c r="J56" s="38" t="s">
        <v>65</v>
      </c>
      <c r="K56" s="145"/>
      <c r="L56" s="62"/>
      <c r="M56" s="145"/>
      <c r="N56" s="63"/>
    </row>
    <row r="57" spans="1:14" ht="9.9499999999999993" customHeight="1">
      <c r="A57" s="44"/>
      <c r="B57" s="2"/>
      <c r="C57" s="2"/>
      <c r="D57" s="2"/>
      <c r="E57" s="2"/>
      <c r="F57" s="2"/>
      <c r="G57" s="2"/>
      <c r="H57" s="2"/>
      <c r="J57" s="38" t="s">
        <v>65</v>
      </c>
      <c r="K57" s="146"/>
      <c r="L57" s="66"/>
      <c r="M57" s="146"/>
      <c r="N57" s="67"/>
    </row>
    <row r="58" spans="1:14" ht="12.95" customHeight="1">
      <c r="A58" s="58" t="s">
        <v>122</v>
      </c>
      <c r="B58" s="2"/>
      <c r="C58" s="2"/>
      <c r="D58" s="2"/>
      <c r="E58" s="2"/>
      <c r="F58" s="2"/>
      <c r="G58" s="2"/>
      <c r="H58" s="2"/>
      <c r="J58" s="38" t="s">
        <v>65</v>
      </c>
      <c r="K58" s="146"/>
      <c r="L58" s="66"/>
      <c r="M58" s="146"/>
      <c r="N58" s="67"/>
    </row>
    <row r="59" spans="1:14" ht="12.75" customHeight="1">
      <c r="A59" s="44" t="s">
        <v>123</v>
      </c>
      <c r="B59" s="2" t="s">
        <v>124</v>
      </c>
      <c r="C59" s="2"/>
      <c r="D59" s="2"/>
      <c r="E59" s="2"/>
      <c r="J59" s="38" t="s">
        <v>65</v>
      </c>
      <c r="K59" s="155"/>
      <c r="L59" s="62"/>
      <c r="M59" s="145"/>
      <c r="N59" s="63"/>
    </row>
    <row r="60" spans="1:14" ht="12.75" customHeight="1">
      <c r="A60" s="44" t="s">
        <v>125</v>
      </c>
      <c r="B60" s="2" t="s">
        <v>126</v>
      </c>
      <c r="C60" s="2"/>
      <c r="D60" s="2"/>
      <c r="E60" s="2"/>
      <c r="J60" s="38" t="s">
        <v>65</v>
      </c>
      <c r="K60" s="145">
        <f>5000*6</f>
        <v>30000</v>
      </c>
      <c r="L60" s="62"/>
      <c r="M60" s="145">
        <f>5000*12</f>
        <v>60000</v>
      </c>
      <c r="N60" s="63"/>
    </row>
    <row r="61" spans="1:14" ht="12.75" customHeight="1">
      <c r="A61" s="44" t="s">
        <v>127</v>
      </c>
      <c r="B61" s="2" t="s">
        <v>128</v>
      </c>
      <c r="C61" s="2"/>
      <c r="D61" s="2"/>
      <c r="E61" s="2"/>
      <c r="J61" s="38" t="s">
        <v>65</v>
      </c>
      <c r="K61" s="148"/>
      <c r="L61" s="72"/>
      <c r="M61" s="148"/>
      <c r="N61" s="65"/>
    </row>
    <row r="62" spans="1:14" ht="9.9499999999999993" customHeight="1">
      <c r="A62" s="44"/>
      <c r="B62" s="2"/>
      <c r="C62" s="2"/>
      <c r="D62" s="2"/>
      <c r="E62" s="2"/>
      <c r="F62" s="2"/>
      <c r="G62" s="2"/>
      <c r="H62" s="2"/>
      <c r="J62" s="38" t="s">
        <v>65</v>
      </c>
      <c r="K62" s="146"/>
      <c r="L62" s="66"/>
      <c r="M62" s="146"/>
      <c r="N62" s="67"/>
    </row>
    <row r="63" spans="1:14" ht="12.95" customHeight="1">
      <c r="A63" s="58" t="s">
        <v>129</v>
      </c>
      <c r="B63" s="2"/>
      <c r="C63" s="2"/>
      <c r="D63" s="2"/>
      <c r="E63" s="2"/>
      <c r="F63" s="2"/>
      <c r="G63" s="2"/>
      <c r="H63" s="2"/>
      <c r="J63" s="38" t="s">
        <v>65</v>
      </c>
      <c r="K63" s="146"/>
      <c r="L63" s="66"/>
      <c r="M63" s="146"/>
      <c r="N63" s="67"/>
    </row>
    <row r="64" spans="1:14" ht="12.75" customHeight="1">
      <c r="A64" s="46" t="s">
        <v>130</v>
      </c>
      <c r="B64" s="2" t="s">
        <v>131</v>
      </c>
      <c r="C64" s="2"/>
      <c r="D64" s="2"/>
      <c r="E64" s="2"/>
      <c r="J64" s="38" t="s">
        <v>65</v>
      </c>
      <c r="K64" s="145"/>
      <c r="L64" s="62"/>
      <c r="M64" s="145"/>
      <c r="N64" s="63"/>
    </row>
    <row r="65" spans="1:14" ht="12.75" customHeight="1">
      <c r="A65" s="46" t="s">
        <v>132</v>
      </c>
      <c r="B65" s="2" t="s">
        <v>133</v>
      </c>
      <c r="C65" s="2"/>
      <c r="D65" s="2"/>
      <c r="E65" s="2"/>
      <c r="J65" s="38" t="s">
        <v>65</v>
      </c>
      <c r="K65" s="145"/>
      <c r="L65" s="62"/>
      <c r="M65" s="145"/>
      <c r="N65" s="63"/>
    </row>
    <row r="66" spans="1:14" ht="12.75" customHeight="1">
      <c r="A66" s="46" t="s">
        <v>134</v>
      </c>
      <c r="B66" s="2" t="s">
        <v>135</v>
      </c>
      <c r="C66" s="2"/>
      <c r="D66" s="2"/>
      <c r="E66" s="2"/>
      <c r="F66" s="2"/>
      <c r="J66" s="38" t="s">
        <v>65</v>
      </c>
      <c r="K66" s="145"/>
      <c r="L66" s="62"/>
      <c r="M66" s="145"/>
      <c r="N66" s="63"/>
    </row>
    <row r="67" spans="1:14" ht="12.75" customHeight="1">
      <c r="A67" s="69"/>
      <c r="B67" s="2"/>
      <c r="C67" s="41"/>
      <c r="D67" s="41"/>
      <c r="E67" s="41"/>
      <c r="F67" s="41"/>
      <c r="G67" s="7"/>
      <c r="H67" s="16" t="s">
        <v>136</v>
      </c>
      <c r="J67" s="38" t="s">
        <v>65</v>
      </c>
      <c r="K67" s="145"/>
      <c r="L67" s="62"/>
      <c r="M67" s="145"/>
      <c r="N67" s="63"/>
    </row>
    <row r="68" spans="1:14" ht="12.75" customHeight="1">
      <c r="A68" s="69"/>
      <c r="B68" s="2"/>
      <c r="C68" s="41"/>
      <c r="D68" s="41"/>
      <c r="E68" s="41"/>
      <c r="F68" s="41"/>
      <c r="G68" s="7"/>
      <c r="H68" s="16" t="s">
        <v>136</v>
      </c>
      <c r="J68" s="38" t="s">
        <v>65</v>
      </c>
      <c r="K68" s="145"/>
      <c r="L68" s="62"/>
      <c r="M68" s="145"/>
      <c r="N68" s="63"/>
    </row>
    <row r="69" spans="1:14" ht="12.75" customHeight="1">
      <c r="A69" s="69"/>
      <c r="B69" s="2"/>
      <c r="C69" s="41"/>
      <c r="D69" s="41"/>
      <c r="E69" s="41"/>
      <c r="F69" s="41"/>
      <c r="G69" s="7"/>
      <c r="H69" s="16" t="s">
        <v>136</v>
      </c>
      <c r="J69" s="38" t="s">
        <v>65</v>
      </c>
      <c r="K69" s="145"/>
      <c r="L69" s="62"/>
      <c r="M69" s="145"/>
      <c r="N69" s="63"/>
    </row>
    <row r="70" spans="1:14" ht="12.75" customHeight="1">
      <c r="A70" s="69"/>
      <c r="B70" s="2"/>
      <c r="C70" s="41"/>
      <c r="D70" s="41"/>
      <c r="E70" s="41"/>
      <c r="F70" s="41"/>
      <c r="G70" s="7"/>
      <c r="H70" s="16" t="s">
        <v>136</v>
      </c>
      <c r="J70" s="38" t="s">
        <v>65</v>
      </c>
      <c r="K70" s="145"/>
      <c r="L70" s="62"/>
      <c r="M70" s="145"/>
      <c r="N70" s="63"/>
    </row>
    <row r="71" spans="1:14" ht="12.75" customHeight="1">
      <c r="A71" s="69"/>
      <c r="B71" s="2"/>
      <c r="C71" s="41"/>
      <c r="D71" s="41"/>
      <c r="E71" s="41"/>
      <c r="F71" s="41"/>
      <c r="G71" s="7"/>
      <c r="H71" s="16" t="s">
        <v>136</v>
      </c>
      <c r="J71" s="38" t="s">
        <v>65</v>
      </c>
      <c r="K71" s="145"/>
      <c r="L71" s="62"/>
      <c r="M71" s="145"/>
      <c r="N71" s="63"/>
    </row>
    <row r="72" spans="1:14" ht="12.95" customHeight="1">
      <c r="A72" s="71"/>
      <c r="B72" s="2"/>
      <c r="C72" s="43"/>
      <c r="D72" s="43"/>
      <c r="E72" s="43"/>
      <c r="F72" s="43"/>
      <c r="G72" s="43"/>
      <c r="H72" s="43"/>
      <c r="J72" s="38" t="s">
        <v>65</v>
      </c>
      <c r="K72" s="146"/>
      <c r="L72" s="66"/>
      <c r="M72" s="146"/>
      <c r="N72" s="67"/>
    </row>
    <row r="73" spans="1:14" ht="13.5" thickBot="1">
      <c r="A73" s="47" t="s">
        <v>137</v>
      </c>
      <c r="B73" t="s">
        <v>138</v>
      </c>
      <c r="J73" s="38" t="s">
        <v>65</v>
      </c>
      <c r="K73" s="149">
        <f>SUM(K17:K71)</f>
        <v>3190996.9</v>
      </c>
      <c r="L73" s="73"/>
      <c r="M73" s="149">
        <f>SUM(M17:M71)</f>
        <v>6384653</v>
      </c>
      <c r="N73" s="74"/>
    </row>
    <row r="74" spans="1:14" ht="14.25" thickTop="1" thickBot="1">
      <c r="A74" s="75"/>
      <c r="B74" s="11"/>
      <c r="C74" s="11"/>
      <c r="D74" s="11"/>
      <c r="E74" s="11"/>
      <c r="F74" s="11"/>
      <c r="G74" s="11"/>
      <c r="H74" s="11"/>
      <c r="I74" s="11"/>
      <c r="J74" s="11"/>
      <c r="K74" s="76" t="s">
        <v>139</v>
      </c>
      <c r="L74" s="77"/>
      <c r="M74" s="78" t="s">
        <v>140</v>
      </c>
      <c r="N74" s="79"/>
    </row>
    <row r="75" spans="1:14" ht="13.5" thickTop="1">
      <c r="A75" s="47" t="s">
        <v>141</v>
      </c>
      <c r="C75" t="s">
        <v>142</v>
      </c>
    </row>
    <row r="76" spans="1:14">
      <c r="A76" s="47"/>
      <c r="C76" t="s">
        <v>143</v>
      </c>
    </row>
    <row r="77" spans="1:14">
      <c r="A77" s="47"/>
      <c r="C77" t="s">
        <v>144</v>
      </c>
    </row>
    <row r="78" spans="1:14">
      <c r="A78" s="47"/>
      <c r="C78" t="s">
        <v>145</v>
      </c>
    </row>
    <row r="79" spans="1:14">
      <c r="A79" s="47"/>
    </row>
    <row r="80" spans="1:14">
      <c r="A80" s="47"/>
    </row>
    <row r="81" spans="1:1">
      <c r="A81" s="47"/>
    </row>
    <row r="82" spans="1:1">
      <c r="A82" s="47"/>
    </row>
    <row r="83" spans="1:1">
      <c r="A83" s="47"/>
    </row>
    <row r="84" spans="1:1">
      <c r="A84" s="47"/>
    </row>
    <row r="85" spans="1:1">
      <c r="A85" s="47"/>
    </row>
    <row r="86" spans="1:1">
      <c r="A86" s="47"/>
    </row>
    <row r="87" spans="1:1">
      <c r="A87" s="47"/>
    </row>
    <row r="88" spans="1:1">
      <c r="A88" s="47"/>
    </row>
    <row r="89" spans="1:1">
      <c r="A89" s="47"/>
    </row>
    <row r="90" spans="1:1">
      <c r="A90" s="47"/>
    </row>
    <row r="91" spans="1:1">
      <c r="A91" s="47"/>
    </row>
    <row r="92" spans="1:1">
      <c r="A92" s="47"/>
    </row>
  </sheetData>
  <phoneticPr fontId="0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zoomScaleNormal="75" workbookViewId="0">
      <selection activeCell="M34" sqref="M34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3" bestFit="1" customWidth="1"/>
    <col min="15" max="16" width="20.7109375" customWidth="1"/>
  </cols>
  <sheetData>
    <row r="1" spans="1:17">
      <c r="A1" s="80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0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1" t="s">
        <v>159</v>
      </c>
    </row>
    <row r="4" spans="1:17">
      <c r="A4" s="42">
        <v>8101</v>
      </c>
      <c r="B4" s="2"/>
      <c r="C4" s="42">
        <v>2012</v>
      </c>
      <c r="D4" s="2"/>
      <c r="E4" s="42">
        <v>45</v>
      </c>
      <c r="F4" s="2"/>
      <c r="G4" s="42" t="s">
        <v>207</v>
      </c>
      <c r="H4" s="2"/>
      <c r="I4" s="166" t="s">
        <v>269</v>
      </c>
      <c r="J4" s="2"/>
    </row>
    <row r="5" spans="1:17">
      <c r="A5" s="45" t="s">
        <v>48</v>
      </c>
      <c r="B5" s="45"/>
      <c r="C5" s="45" t="s">
        <v>49</v>
      </c>
      <c r="D5" s="45"/>
      <c r="E5" s="45" t="s">
        <v>50</v>
      </c>
      <c r="F5" s="45"/>
      <c r="G5" s="45" t="s">
        <v>51</v>
      </c>
      <c r="H5" s="45"/>
      <c r="I5" s="45" t="s">
        <v>160</v>
      </c>
      <c r="J5" s="45"/>
    </row>
    <row r="6" spans="1:17" ht="15.75">
      <c r="A6" s="21" t="s">
        <v>161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83"/>
      <c r="B7" s="83"/>
      <c r="C7" s="83"/>
      <c r="D7" s="83"/>
      <c r="E7" s="83"/>
      <c r="F7" s="83"/>
      <c r="G7" s="83"/>
      <c r="H7" s="83" t="s">
        <v>154</v>
      </c>
      <c r="K7" s="176" t="s">
        <v>215</v>
      </c>
      <c r="L7" s="176"/>
      <c r="N7" s="85" t="s">
        <v>155</v>
      </c>
      <c r="O7" s="176" t="s">
        <v>208</v>
      </c>
      <c r="P7" s="176"/>
      <c r="Q7" t="s">
        <v>65</v>
      </c>
    </row>
    <row r="8" spans="1:17">
      <c r="A8" s="83"/>
      <c r="B8" s="83"/>
      <c r="C8" s="83"/>
      <c r="D8" s="83"/>
      <c r="E8" s="83"/>
      <c r="F8" s="83"/>
      <c r="G8" s="83"/>
      <c r="H8" s="83" t="s">
        <v>160</v>
      </c>
      <c r="J8" s="176" t="s">
        <v>220</v>
      </c>
      <c r="K8" s="176"/>
      <c r="L8" s="176"/>
      <c r="N8" s="86" t="s">
        <v>162</v>
      </c>
      <c r="O8" s="177">
        <f>2267757921*0.7</f>
        <v>1587430544.6999998</v>
      </c>
      <c r="P8" s="177"/>
      <c r="Q8" t="s">
        <v>65</v>
      </c>
    </row>
    <row r="9" spans="1:17">
      <c r="A9" s="87" t="s">
        <v>163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7" ht="13.5" thickBot="1">
      <c r="A10" s="88" t="s">
        <v>146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13.5" thickTop="1">
      <c r="A11" s="89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90" t="s">
        <v>164</v>
      </c>
      <c r="N11" s="90"/>
      <c r="O11" s="90"/>
      <c r="P11" s="91" t="s">
        <v>165</v>
      </c>
    </row>
    <row r="12" spans="1:17">
      <c r="A12" s="89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90" t="s">
        <v>166</v>
      </c>
      <c r="N12" s="90" t="s">
        <v>167</v>
      </c>
      <c r="O12" s="90" t="s">
        <v>157</v>
      </c>
      <c r="P12" s="91" t="s">
        <v>168</v>
      </c>
    </row>
    <row r="13" spans="1:17" ht="14.25">
      <c r="A13" s="92" t="s">
        <v>169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93" t="s">
        <v>156</v>
      </c>
      <c r="N13" s="93" t="s">
        <v>170</v>
      </c>
      <c r="O13" s="93" t="s">
        <v>158</v>
      </c>
      <c r="P13" s="94" t="s">
        <v>171</v>
      </c>
    </row>
    <row r="14" spans="1:17" ht="14.25" customHeight="1">
      <c r="A14" s="95" t="s">
        <v>147</v>
      </c>
      <c r="B14" s="84"/>
      <c r="C14" s="84" t="s">
        <v>172</v>
      </c>
      <c r="D14" s="84"/>
      <c r="E14" s="84"/>
      <c r="F14" s="84"/>
      <c r="G14" s="84"/>
      <c r="H14" s="84"/>
      <c r="I14" s="84"/>
      <c r="J14" s="84"/>
      <c r="K14" s="84"/>
      <c r="L14" s="84"/>
      <c r="M14" s="151">
        <f>'Form1 GENERAL'!I196</f>
        <v>2798756.9415648999</v>
      </c>
      <c r="N14" s="167"/>
      <c r="O14" s="96"/>
      <c r="P14" s="97"/>
    </row>
    <row r="15" spans="1:17" ht="14.25" customHeight="1">
      <c r="A15" s="98" t="s">
        <v>150</v>
      </c>
      <c r="B15" s="83"/>
      <c r="C15" s="83" t="s">
        <v>173</v>
      </c>
      <c r="D15" s="83"/>
      <c r="E15" s="83"/>
      <c r="F15" s="83"/>
      <c r="G15" s="83"/>
      <c r="H15" s="83"/>
      <c r="I15" s="83"/>
      <c r="J15" s="83"/>
      <c r="K15" s="83"/>
      <c r="L15" s="83"/>
      <c r="M15" s="164"/>
      <c r="N15" s="168"/>
      <c r="O15" s="99"/>
      <c r="P15" s="100"/>
    </row>
    <row r="16" spans="1:17" ht="14.25" customHeight="1">
      <c r="A16" s="95"/>
      <c r="B16" s="84"/>
      <c r="C16" s="84" t="s">
        <v>174</v>
      </c>
      <c r="D16" s="84"/>
      <c r="E16" s="84"/>
      <c r="F16" s="84"/>
      <c r="G16" s="84"/>
      <c r="H16" s="84"/>
      <c r="I16" s="84"/>
      <c r="J16" s="84"/>
      <c r="K16" s="84"/>
      <c r="L16" s="84"/>
      <c r="M16" s="163">
        <f>2749317/2+111767</f>
        <v>1486425.5</v>
      </c>
      <c r="N16" s="169"/>
      <c r="O16" s="96"/>
      <c r="P16" s="97"/>
    </row>
    <row r="17" spans="1:16" s="16" customFormat="1" ht="14.25" customHeight="1">
      <c r="A17" s="95" t="s">
        <v>151</v>
      </c>
      <c r="B17" s="84"/>
      <c r="C17" s="84" t="s">
        <v>175</v>
      </c>
      <c r="D17" s="84"/>
      <c r="E17" s="84"/>
      <c r="F17" s="84"/>
      <c r="G17" s="84"/>
      <c r="H17" s="84"/>
      <c r="I17" s="84"/>
      <c r="J17" s="84"/>
      <c r="K17" s="84"/>
      <c r="L17" s="84"/>
      <c r="M17" s="150">
        <v>0</v>
      </c>
      <c r="N17" s="167"/>
      <c r="O17" s="96"/>
      <c r="P17" s="97"/>
    </row>
    <row r="18" spans="1:16" ht="14.25" customHeight="1">
      <c r="A18" s="98" t="s">
        <v>152</v>
      </c>
      <c r="B18" s="83"/>
      <c r="C18" s="83" t="s">
        <v>176</v>
      </c>
      <c r="D18" s="83"/>
      <c r="E18" s="83"/>
      <c r="F18" s="83"/>
      <c r="G18" s="83"/>
      <c r="H18" s="83"/>
      <c r="I18" s="83"/>
      <c r="J18" s="83"/>
      <c r="K18" s="83"/>
      <c r="L18" s="83"/>
      <c r="M18" s="151"/>
      <c r="N18" s="168"/>
      <c r="O18" s="99"/>
      <c r="P18" s="100"/>
    </row>
    <row r="19" spans="1:16" s="16" customFormat="1" ht="14.25" customHeight="1">
      <c r="A19" s="95"/>
      <c r="B19" s="84"/>
      <c r="C19" s="84" t="s">
        <v>177</v>
      </c>
      <c r="D19" s="84"/>
      <c r="E19" s="84"/>
      <c r="F19" s="84"/>
      <c r="G19" s="84"/>
      <c r="H19" s="84"/>
      <c r="I19" s="84"/>
      <c r="J19" s="84"/>
      <c r="K19" s="84"/>
      <c r="L19" s="84"/>
      <c r="M19" s="150">
        <v>0</v>
      </c>
      <c r="N19" s="167"/>
      <c r="O19" s="96"/>
      <c r="P19" s="97"/>
    </row>
    <row r="20" spans="1:16" ht="14.25" customHeight="1">
      <c r="A20" s="95"/>
      <c r="B20" s="84"/>
      <c r="C20" s="84" t="s">
        <v>178</v>
      </c>
      <c r="D20" s="84"/>
      <c r="E20" s="84"/>
      <c r="F20" s="84"/>
      <c r="G20" s="84"/>
      <c r="H20" s="84"/>
      <c r="I20" s="84"/>
      <c r="J20" s="84"/>
      <c r="K20" s="84"/>
      <c r="L20" s="84"/>
      <c r="M20" s="150">
        <v>0</v>
      </c>
      <c r="N20" s="167"/>
      <c r="O20" s="96"/>
      <c r="P20" s="97"/>
    </row>
    <row r="21" spans="1:16" ht="14.25" customHeight="1">
      <c r="A21" s="95" t="s">
        <v>153</v>
      </c>
      <c r="B21" s="84"/>
      <c r="C21" s="84" t="s">
        <v>179</v>
      </c>
      <c r="D21" s="84"/>
      <c r="E21" s="84"/>
      <c r="F21" s="84"/>
      <c r="G21" s="84"/>
      <c r="H21" s="84"/>
      <c r="I21" s="84"/>
      <c r="J21" s="84"/>
      <c r="K21" s="84"/>
      <c r="L21" s="84"/>
      <c r="M21" s="150">
        <f>SUM(M14:M20)</f>
        <v>4285182.4415648999</v>
      </c>
      <c r="N21" s="167"/>
      <c r="O21" s="96"/>
      <c r="P21" s="97"/>
    </row>
    <row r="22" spans="1:16" ht="14.25" customHeight="1">
      <c r="A22" s="98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151"/>
      <c r="N22" s="168"/>
      <c r="O22" s="99"/>
      <c r="P22" s="100"/>
    </row>
    <row r="23" spans="1:16" ht="14.25" customHeight="1">
      <c r="A23" s="101" t="s">
        <v>180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150"/>
      <c r="N23" s="167"/>
      <c r="O23" s="96"/>
      <c r="P23" s="97"/>
    </row>
    <row r="24" spans="1:16" ht="14.25" customHeight="1">
      <c r="A24" s="95" t="s">
        <v>148</v>
      </c>
      <c r="B24" s="84"/>
      <c r="C24" s="84" t="s">
        <v>181</v>
      </c>
      <c r="D24" s="84"/>
      <c r="E24" s="84"/>
      <c r="F24" s="84"/>
      <c r="G24" s="84"/>
      <c r="H24" s="84"/>
      <c r="I24" s="84"/>
      <c r="J24" s="84"/>
      <c r="K24" s="84"/>
      <c r="L24" s="84"/>
      <c r="M24" s="173">
        <f>'[9]Genl 2011'!$I$41</f>
        <v>218680.70260933402</v>
      </c>
      <c r="N24" s="167"/>
      <c r="O24" s="96"/>
      <c r="P24" s="97"/>
    </row>
    <row r="25" spans="1:16" ht="14.25" customHeight="1">
      <c r="A25" s="95" t="s">
        <v>149</v>
      </c>
      <c r="B25" s="84"/>
      <c r="C25" s="84" t="s">
        <v>211</v>
      </c>
      <c r="D25" s="84"/>
      <c r="E25" s="84"/>
      <c r="F25" s="84"/>
      <c r="G25" s="84"/>
      <c r="H25" s="84"/>
      <c r="I25" s="84"/>
      <c r="J25" s="84"/>
      <c r="K25" s="84"/>
      <c r="L25" s="84"/>
      <c r="M25" s="152">
        <f>'[7]Form4b GENERAL'!$M$38</f>
        <v>805837.81886764523</v>
      </c>
      <c r="N25" s="169"/>
      <c r="O25" s="96"/>
      <c r="P25" s="97"/>
    </row>
    <row r="26" spans="1:16" ht="14.25" customHeight="1">
      <c r="A26" s="102" t="s">
        <v>182</v>
      </c>
      <c r="B26" s="103"/>
      <c r="C26" s="103" t="s">
        <v>183</v>
      </c>
      <c r="D26" s="103"/>
      <c r="E26" s="103"/>
      <c r="F26" s="103"/>
      <c r="G26" s="103"/>
      <c r="H26" s="103"/>
      <c r="I26" s="103"/>
      <c r="J26" s="103"/>
      <c r="K26" s="103"/>
      <c r="L26" s="103"/>
      <c r="M26" s="153"/>
      <c r="N26" s="170"/>
      <c r="O26" s="104"/>
      <c r="P26" s="105"/>
    </row>
    <row r="27" spans="1:16" ht="14.25" customHeight="1">
      <c r="A27" s="98"/>
      <c r="B27" s="83"/>
      <c r="C27" s="83" t="s">
        <v>184</v>
      </c>
      <c r="D27" s="83"/>
      <c r="E27" s="83"/>
      <c r="F27" s="83"/>
      <c r="G27" s="83"/>
      <c r="H27" s="83"/>
      <c r="I27" s="83"/>
      <c r="J27" s="83"/>
      <c r="K27" s="83"/>
      <c r="L27" s="83"/>
      <c r="M27" s="151"/>
      <c r="N27" s="168"/>
      <c r="O27" s="99"/>
      <c r="P27" s="100"/>
    </row>
    <row r="28" spans="1:16" ht="14.25" customHeight="1">
      <c r="A28" s="95"/>
      <c r="B28" s="84"/>
      <c r="C28" s="84" t="s">
        <v>185</v>
      </c>
      <c r="D28" s="84"/>
      <c r="E28" s="84"/>
      <c r="F28" s="84"/>
      <c r="G28" s="84"/>
      <c r="H28" s="84"/>
      <c r="I28" s="84"/>
      <c r="J28" s="84"/>
      <c r="K28" s="84"/>
      <c r="L28" s="84"/>
      <c r="M28" s="154">
        <f>'Form2 GENERAL'!$K$73</f>
        <v>952405.50430650008</v>
      </c>
      <c r="N28" s="171"/>
      <c r="O28" s="111"/>
      <c r="P28" s="97"/>
    </row>
    <row r="29" spans="1:16" ht="14.25" customHeight="1">
      <c r="A29" s="95"/>
      <c r="B29" s="84"/>
      <c r="C29" s="84" t="s">
        <v>186</v>
      </c>
      <c r="D29" s="84"/>
      <c r="E29" s="84"/>
      <c r="F29" s="84"/>
      <c r="G29" s="84"/>
      <c r="H29" s="84"/>
      <c r="I29" s="84"/>
      <c r="J29" s="84"/>
      <c r="K29" s="84"/>
      <c r="L29" s="84"/>
      <c r="M29" s="154">
        <f>'Form2 GENERAL'!$M$73</f>
        <v>2089691.7122633902</v>
      </c>
      <c r="N29" s="171"/>
      <c r="O29" s="111"/>
      <c r="P29" s="97"/>
    </row>
    <row r="30" spans="1:16" ht="14.25" customHeight="1">
      <c r="A30" s="95" t="s">
        <v>187</v>
      </c>
      <c r="B30" s="84"/>
      <c r="C30" s="84" t="s">
        <v>188</v>
      </c>
      <c r="D30" s="84"/>
      <c r="E30" s="84"/>
      <c r="F30" s="84"/>
      <c r="G30" s="84"/>
      <c r="H30" s="84"/>
      <c r="I30" s="84"/>
      <c r="J30" s="84"/>
      <c r="K30" s="84"/>
      <c r="L30" s="84"/>
      <c r="M30" s="150">
        <f>SUM(M24:M29)</f>
        <v>4066615.7380468696</v>
      </c>
      <c r="N30" s="167"/>
      <c r="O30" s="96"/>
      <c r="P30" s="97"/>
    </row>
    <row r="31" spans="1:16" ht="14.25" customHeight="1">
      <c r="A31" s="95" t="s">
        <v>189</v>
      </c>
      <c r="B31" s="84"/>
      <c r="C31" s="84" t="s">
        <v>190</v>
      </c>
      <c r="D31" s="84"/>
      <c r="E31" s="84"/>
      <c r="F31" s="84"/>
      <c r="G31" s="84"/>
      <c r="H31" s="84"/>
      <c r="I31" s="84"/>
      <c r="J31" s="84"/>
      <c r="K31" s="84"/>
      <c r="L31" s="84"/>
      <c r="M31" s="150">
        <f>SUM(M21-M30)</f>
        <v>218566.70351803023</v>
      </c>
      <c r="N31" s="150"/>
      <c r="O31" s="96"/>
      <c r="P31" s="97"/>
    </row>
    <row r="32" spans="1:16" ht="14.25" customHeight="1">
      <c r="A32" s="98" t="s">
        <v>191</v>
      </c>
      <c r="B32" s="83"/>
      <c r="C32" s="83" t="s">
        <v>192</v>
      </c>
      <c r="D32" s="83"/>
      <c r="E32" s="83"/>
      <c r="F32" s="83"/>
      <c r="G32" s="83"/>
      <c r="H32" s="83"/>
      <c r="I32" s="83"/>
      <c r="J32" s="83"/>
      <c r="K32" s="83"/>
      <c r="L32" s="83"/>
      <c r="M32" s="151"/>
      <c r="N32" s="168"/>
      <c r="O32" s="99"/>
      <c r="P32" s="100"/>
    </row>
    <row r="33" spans="1:16" ht="14.25" customHeight="1">
      <c r="A33" s="95"/>
      <c r="B33" s="84"/>
      <c r="C33" s="84" t="s">
        <v>193</v>
      </c>
      <c r="D33" s="84"/>
      <c r="E33" s="84"/>
      <c r="F33" s="84"/>
      <c r="G33" s="84"/>
      <c r="H33" s="84"/>
      <c r="I33" s="84"/>
      <c r="J33" s="84"/>
      <c r="K33" s="84"/>
      <c r="L33" s="84"/>
      <c r="M33" s="162">
        <v>487634</v>
      </c>
      <c r="N33" s="167"/>
      <c r="O33" s="96"/>
      <c r="P33" s="97"/>
    </row>
    <row r="34" spans="1:16" ht="14.25" customHeight="1">
      <c r="A34" s="95" t="s">
        <v>194</v>
      </c>
      <c r="B34" s="84"/>
      <c r="C34" s="84" t="s">
        <v>195</v>
      </c>
      <c r="D34" s="84"/>
      <c r="E34" s="84"/>
      <c r="F34" s="84"/>
      <c r="G34" s="84"/>
      <c r="H34" s="84"/>
      <c r="I34" s="84"/>
      <c r="J34" s="84"/>
      <c r="K34" s="84"/>
      <c r="L34" s="84"/>
      <c r="M34" s="150">
        <f>SUM(M31,M33)</f>
        <v>706200.70351803023</v>
      </c>
      <c r="N34" s="150"/>
      <c r="O34" s="96"/>
      <c r="P34" s="97"/>
    </row>
    <row r="35" spans="1:16" ht="14.25" customHeight="1">
      <c r="A35" s="95" t="s">
        <v>196</v>
      </c>
      <c r="B35" s="84"/>
      <c r="C35" s="84" t="s">
        <v>197</v>
      </c>
      <c r="D35" s="84"/>
      <c r="E35" s="84"/>
      <c r="F35" s="84"/>
      <c r="G35" s="84"/>
      <c r="H35" s="84"/>
      <c r="I35" s="84"/>
      <c r="J35" s="84"/>
      <c r="K35" s="84"/>
      <c r="L35" s="84"/>
      <c r="M35" s="150">
        <v>0</v>
      </c>
      <c r="N35" s="150"/>
      <c r="O35" s="96"/>
      <c r="P35" s="97"/>
    </row>
    <row r="36" spans="1:16" ht="14.25" customHeight="1">
      <c r="A36" s="95" t="s">
        <v>198</v>
      </c>
      <c r="B36" s="84"/>
      <c r="C36" s="84" t="s">
        <v>199</v>
      </c>
      <c r="D36" s="84"/>
      <c r="E36" s="84"/>
      <c r="F36" s="84"/>
      <c r="G36" s="84"/>
      <c r="H36" s="84"/>
      <c r="I36" s="84"/>
      <c r="J36" s="84"/>
      <c r="K36" s="84"/>
      <c r="L36" s="84"/>
      <c r="M36" s="150">
        <f>SUM(M34-M35)</f>
        <v>706200.70351803023</v>
      </c>
      <c r="N36" s="150"/>
      <c r="O36" s="96"/>
      <c r="P36" s="97"/>
    </row>
    <row r="37" spans="1:16" ht="14.25" customHeight="1">
      <c r="A37" s="95" t="s">
        <v>200</v>
      </c>
      <c r="B37" s="84"/>
      <c r="C37" s="84" t="s">
        <v>201</v>
      </c>
      <c r="D37" s="84"/>
      <c r="E37" s="84"/>
      <c r="F37" s="84"/>
      <c r="G37" s="84"/>
      <c r="H37" s="84"/>
      <c r="I37" s="84"/>
      <c r="J37" s="84"/>
      <c r="K37" s="84"/>
      <c r="L37" s="84"/>
      <c r="M37" s="106" t="s">
        <v>202</v>
      </c>
      <c r="N37" s="106" t="s">
        <v>202</v>
      </c>
      <c r="O37" s="106" t="s">
        <v>202</v>
      </c>
      <c r="P37" s="97"/>
    </row>
    <row r="38" spans="1:16" ht="14.25" customHeight="1">
      <c r="A38" s="95" t="s">
        <v>203</v>
      </c>
      <c r="B38" s="84"/>
      <c r="C38" s="84" t="s">
        <v>204</v>
      </c>
      <c r="D38" s="84"/>
      <c r="E38" s="84"/>
      <c r="F38" s="84"/>
      <c r="G38" s="84"/>
      <c r="H38" s="84"/>
      <c r="I38" s="84"/>
      <c r="J38" s="84"/>
      <c r="K38" s="84"/>
      <c r="L38" s="84"/>
      <c r="M38" s="150">
        <f>SUM(M34-M35)</f>
        <v>706200.70351803023</v>
      </c>
      <c r="N38" s="150"/>
      <c r="O38" s="96"/>
      <c r="P38" s="97"/>
    </row>
    <row r="39" spans="1:16" ht="14.25" customHeight="1" thickBot="1">
      <c r="A39" s="107" t="s">
        <v>205</v>
      </c>
      <c r="B39" s="108"/>
      <c r="C39" s="108" t="s">
        <v>206</v>
      </c>
      <c r="D39" s="108"/>
      <c r="E39" s="108"/>
      <c r="F39" s="108"/>
      <c r="G39" s="108"/>
      <c r="H39" s="108"/>
      <c r="I39" s="108"/>
      <c r="J39" s="108"/>
      <c r="K39" s="108"/>
      <c r="L39" s="108"/>
      <c r="M39" s="117">
        <f>M38/(O8/100)</f>
        <v>4.4487030054690763E-2</v>
      </c>
      <c r="N39" s="117"/>
      <c r="O39" s="109"/>
      <c r="P39" s="110"/>
    </row>
    <row r="40" spans="1:16" ht="13.5" thickTop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1" spans="1:16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</row>
    <row r="42" spans="1:16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16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</sheetData>
  <mergeCells count="4">
    <mergeCell ref="K7:L7"/>
    <mergeCell ref="J8:L8"/>
    <mergeCell ref="O7:P7"/>
    <mergeCell ref="O8:P8"/>
  </mergeCells>
  <phoneticPr fontId="0" type="noConversion"/>
  <printOptions horizontalCentered="1"/>
  <pageMargins left="0.25" right="0.25" top="0.25" bottom="0.25" header="0.5" footer="0.5"/>
  <pageSetup paperSize="5" scale="97" orientation="landscape" horizontalDpi="144" verticalDpi="14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opLeftCell="A19" zoomScaleNormal="100" workbookViewId="0">
      <selection activeCell="L20" sqref="L20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2.5703125" bestFit="1" customWidth="1"/>
    <col min="15" max="16" width="20.7109375" customWidth="1"/>
  </cols>
  <sheetData>
    <row r="1" spans="1:17">
      <c r="A1" s="80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0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1" t="s">
        <v>159</v>
      </c>
    </row>
    <row r="4" spans="1:17">
      <c r="A4" s="42">
        <v>8190</v>
      </c>
      <c r="B4" s="2"/>
      <c r="C4" s="42">
        <v>2012</v>
      </c>
      <c r="D4" s="2"/>
      <c r="E4" s="42">
        <v>45</v>
      </c>
      <c r="F4" s="2"/>
      <c r="G4" s="42" t="s">
        <v>207</v>
      </c>
      <c r="H4" s="2"/>
      <c r="I4" s="166" t="s">
        <v>271</v>
      </c>
      <c r="J4" s="2"/>
    </row>
    <row r="5" spans="1:17">
      <c r="A5" s="45" t="s">
        <v>48</v>
      </c>
      <c r="B5" s="45"/>
      <c r="C5" s="45" t="s">
        <v>49</v>
      </c>
      <c r="D5" s="45"/>
      <c r="E5" s="45" t="s">
        <v>50</v>
      </c>
      <c r="F5" s="45"/>
      <c r="G5" s="45" t="s">
        <v>51</v>
      </c>
      <c r="H5" s="45"/>
      <c r="I5" s="45" t="s">
        <v>160</v>
      </c>
      <c r="J5" s="45"/>
    </row>
    <row r="6" spans="1:17" ht="15.75">
      <c r="A6" s="21" t="s">
        <v>161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83"/>
      <c r="B7" s="83"/>
      <c r="C7" s="83"/>
      <c r="D7" s="83"/>
      <c r="E7" s="83"/>
      <c r="F7" s="83"/>
      <c r="G7" s="83"/>
      <c r="H7" s="83" t="s">
        <v>154</v>
      </c>
      <c r="J7" s="83"/>
      <c r="K7" s="176" t="s">
        <v>215</v>
      </c>
      <c r="L7" s="176"/>
      <c r="N7" s="85" t="s">
        <v>210</v>
      </c>
      <c r="O7" s="176" t="s">
        <v>208</v>
      </c>
      <c r="P7" s="176"/>
      <c r="Q7" t="s">
        <v>65</v>
      </c>
    </row>
    <row r="8" spans="1:17">
      <c r="A8" s="83"/>
      <c r="B8" s="83"/>
      <c r="C8" s="83"/>
      <c r="D8" s="83"/>
      <c r="E8" s="83"/>
      <c r="F8" s="83"/>
      <c r="G8" s="83"/>
      <c r="H8" s="83" t="s">
        <v>160</v>
      </c>
      <c r="J8" s="176" t="s">
        <v>219</v>
      </c>
      <c r="K8" s="176"/>
      <c r="L8" s="176"/>
      <c r="N8" s="86" t="s">
        <v>162</v>
      </c>
      <c r="O8" s="177">
        <f>2267757921*0.7</f>
        <v>1587430544.6999998</v>
      </c>
      <c r="P8" s="177"/>
      <c r="Q8" t="s">
        <v>65</v>
      </c>
    </row>
    <row r="9" spans="1:17">
      <c r="A9" s="87" t="s">
        <v>163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7" ht="13.5" thickBot="1">
      <c r="A10" s="88" t="s">
        <v>146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</row>
    <row r="11" spans="1:17" ht="13.5" thickTop="1">
      <c r="A11" s="89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90" t="s">
        <v>164</v>
      </c>
      <c r="N11" s="90"/>
      <c r="O11" s="90"/>
      <c r="P11" s="91" t="s">
        <v>165</v>
      </c>
    </row>
    <row r="12" spans="1:17">
      <c r="A12" s="89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90" t="s">
        <v>166</v>
      </c>
      <c r="N12" s="90" t="s">
        <v>167</v>
      </c>
      <c r="O12" s="90" t="s">
        <v>157</v>
      </c>
      <c r="P12" s="91" t="s">
        <v>168</v>
      </c>
    </row>
    <row r="13" spans="1:17" ht="14.25">
      <c r="A13" s="92" t="s">
        <v>169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93" t="s">
        <v>156</v>
      </c>
      <c r="N13" s="93" t="s">
        <v>170</v>
      </c>
      <c r="O13" s="93" t="s">
        <v>158</v>
      </c>
      <c r="P13" s="94" t="s">
        <v>171</v>
      </c>
    </row>
    <row r="14" spans="1:17" ht="14.25" customHeight="1">
      <c r="A14" s="95" t="s">
        <v>147</v>
      </c>
      <c r="B14" s="84"/>
      <c r="C14" s="84" t="s">
        <v>172</v>
      </c>
      <c r="D14" s="84"/>
      <c r="E14" s="84"/>
      <c r="F14" s="84"/>
      <c r="G14" s="84"/>
      <c r="H14" s="84"/>
      <c r="I14" s="84"/>
      <c r="J14" s="84"/>
      <c r="K14" s="84"/>
      <c r="L14" s="84"/>
      <c r="M14" s="150">
        <f>'Form1 CUM BLDG'!I192</f>
        <v>6422397</v>
      </c>
      <c r="N14" s="167"/>
      <c r="O14" s="96"/>
      <c r="P14" s="97"/>
    </row>
    <row r="15" spans="1:17" ht="14.25" customHeight="1">
      <c r="A15" s="98" t="s">
        <v>150</v>
      </c>
      <c r="B15" s="83"/>
      <c r="C15" s="83" t="s">
        <v>173</v>
      </c>
      <c r="D15" s="83"/>
      <c r="E15" s="83"/>
      <c r="F15" s="83"/>
      <c r="G15" s="83"/>
      <c r="H15" s="83"/>
      <c r="I15" s="83"/>
      <c r="J15" s="83"/>
      <c r="K15" s="83"/>
      <c r="L15" s="83"/>
      <c r="M15" s="151"/>
      <c r="N15" s="168"/>
      <c r="O15" s="99"/>
      <c r="P15" s="100"/>
    </row>
    <row r="16" spans="1:17" ht="14.25" customHeight="1">
      <c r="A16" s="95"/>
      <c r="B16" s="84"/>
      <c r="C16" s="84" t="s">
        <v>174</v>
      </c>
      <c r="D16" s="84"/>
      <c r="E16" s="84"/>
      <c r="F16" s="84"/>
      <c r="G16" s="84"/>
      <c r="H16" s="84"/>
      <c r="I16" s="84"/>
      <c r="J16" s="84"/>
      <c r="K16" s="84"/>
      <c r="L16" s="84"/>
      <c r="M16" s="152">
        <f>6457192/2</f>
        <v>3228596</v>
      </c>
      <c r="N16" s="167"/>
      <c r="O16" s="96"/>
      <c r="P16" s="97"/>
    </row>
    <row r="17" spans="1:16" s="16" customFormat="1" ht="14.25" customHeight="1">
      <c r="A17" s="95" t="s">
        <v>151</v>
      </c>
      <c r="B17" s="84"/>
      <c r="C17" s="84" t="s">
        <v>175</v>
      </c>
      <c r="D17" s="84"/>
      <c r="E17" s="84"/>
      <c r="F17" s="84"/>
      <c r="G17" s="84"/>
      <c r="H17" s="84"/>
      <c r="I17" s="84"/>
      <c r="J17" s="84"/>
      <c r="K17" s="84"/>
      <c r="L17" s="84"/>
      <c r="M17" s="152">
        <f>1075000+35704</f>
        <v>1110704</v>
      </c>
      <c r="N17" s="167"/>
      <c r="O17" s="96"/>
      <c r="P17" s="97"/>
    </row>
    <row r="18" spans="1:16" ht="14.25" customHeight="1">
      <c r="A18" s="98" t="s">
        <v>152</v>
      </c>
      <c r="B18" s="83"/>
      <c r="C18" s="83" t="s">
        <v>176</v>
      </c>
      <c r="D18" s="83"/>
      <c r="E18" s="83"/>
      <c r="F18" s="83"/>
      <c r="G18" s="83"/>
      <c r="H18" s="83"/>
      <c r="I18" s="83"/>
      <c r="J18" s="83"/>
      <c r="K18" s="83"/>
      <c r="L18" s="83"/>
      <c r="M18" s="151"/>
      <c r="N18" s="168"/>
      <c r="O18" s="99"/>
      <c r="P18" s="100"/>
    </row>
    <row r="19" spans="1:16" s="16" customFormat="1" ht="14.25" customHeight="1">
      <c r="A19" s="95"/>
      <c r="B19" s="84"/>
      <c r="C19" s="84" t="s">
        <v>177</v>
      </c>
      <c r="D19" s="84"/>
      <c r="E19" s="84"/>
      <c r="F19" s="84"/>
      <c r="G19" s="84"/>
      <c r="H19" s="84"/>
      <c r="I19" s="84"/>
      <c r="J19" s="84"/>
      <c r="K19" s="84"/>
      <c r="L19" s="84"/>
      <c r="M19" s="150">
        <v>0</v>
      </c>
      <c r="N19" s="150">
        <v>0</v>
      </c>
      <c r="O19" s="96"/>
      <c r="P19" s="97"/>
    </row>
    <row r="20" spans="1:16" ht="14.25" customHeight="1">
      <c r="A20" s="95"/>
      <c r="B20" s="84"/>
      <c r="C20" s="84" t="s">
        <v>178</v>
      </c>
      <c r="D20" s="84"/>
      <c r="E20" s="84"/>
      <c r="F20" s="84"/>
      <c r="G20" s="84"/>
      <c r="H20" s="84"/>
      <c r="I20" s="84"/>
      <c r="J20" s="84"/>
      <c r="K20" s="84"/>
      <c r="L20" s="84"/>
      <c r="M20" s="150">
        <v>0</v>
      </c>
      <c r="N20" s="150">
        <v>0</v>
      </c>
      <c r="O20" s="96"/>
      <c r="P20" s="97"/>
    </row>
    <row r="21" spans="1:16" ht="14.25" customHeight="1">
      <c r="A21" s="95" t="s">
        <v>153</v>
      </c>
      <c r="B21" s="84"/>
      <c r="C21" s="84" t="s">
        <v>179</v>
      </c>
      <c r="D21" s="84"/>
      <c r="E21" s="84"/>
      <c r="F21" s="84"/>
      <c r="G21" s="84"/>
      <c r="H21" s="84"/>
      <c r="I21" s="84"/>
      <c r="J21" s="84"/>
      <c r="K21" s="84"/>
      <c r="L21" s="84"/>
      <c r="M21" s="150">
        <f>SUM(M14:M20)</f>
        <v>10761697</v>
      </c>
      <c r="N21" s="150">
        <f>SUM(N14:N20)</f>
        <v>0</v>
      </c>
      <c r="O21" s="96"/>
      <c r="P21" s="97"/>
    </row>
    <row r="22" spans="1:16" ht="14.25" customHeight="1">
      <c r="A22" s="98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151"/>
      <c r="N22" s="168"/>
      <c r="O22" s="99"/>
      <c r="P22" s="100"/>
    </row>
    <row r="23" spans="1:16" ht="14.25" customHeight="1">
      <c r="A23" s="101" t="s">
        <v>180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150"/>
      <c r="N23" s="167"/>
      <c r="O23" s="96"/>
      <c r="P23" s="97"/>
    </row>
    <row r="24" spans="1:16" ht="14.25" customHeight="1">
      <c r="A24" s="95" t="s">
        <v>148</v>
      </c>
      <c r="B24" s="84"/>
      <c r="C24" s="84" t="s">
        <v>181</v>
      </c>
      <c r="D24" s="84"/>
      <c r="E24" s="84"/>
      <c r="F24" s="84"/>
      <c r="G24" s="84"/>
      <c r="H24" s="84"/>
      <c r="I24" s="84"/>
      <c r="J24" s="84"/>
      <c r="K24" s="84"/>
      <c r="L24" s="84"/>
      <c r="M24" s="173">
        <f>'[8]Cum Bldg 2011'!$I$40</f>
        <v>1270955.06</v>
      </c>
      <c r="N24" s="167"/>
      <c r="O24" s="96"/>
      <c r="P24" s="97"/>
    </row>
    <row r="25" spans="1:16" ht="14.25" customHeight="1">
      <c r="A25" s="95" t="s">
        <v>149</v>
      </c>
      <c r="B25" s="84"/>
      <c r="C25" s="84" t="s">
        <v>211</v>
      </c>
      <c r="D25" s="84"/>
      <c r="E25" s="84"/>
      <c r="F25" s="84"/>
      <c r="G25" s="84"/>
      <c r="H25" s="84"/>
      <c r="I25" s="84"/>
      <c r="J25" s="84"/>
      <c r="K25" s="84"/>
      <c r="L25" s="84"/>
      <c r="M25" s="152">
        <f>'[7]Form4b CUM BLDG'!$M$38</f>
        <v>151175.78999999911</v>
      </c>
      <c r="N25" s="167"/>
      <c r="O25" s="96"/>
      <c r="P25" s="97"/>
    </row>
    <row r="26" spans="1:16" ht="14.25" customHeight="1">
      <c r="A26" s="102" t="s">
        <v>182</v>
      </c>
      <c r="B26" s="103"/>
      <c r="C26" s="103" t="s">
        <v>183</v>
      </c>
      <c r="D26" s="103"/>
      <c r="E26" s="103"/>
      <c r="F26" s="103"/>
      <c r="G26" s="103"/>
      <c r="H26" s="103"/>
      <c r="I26" s="103"/>
      <c r="J26" s="103"/>
      <c r="K26" s="103"/>
      <c r="L26" s="103"/>
      <c r="M26" s="153"/>
      <c r="N26" s="170"/>
      <c r="O26" s="104"/>
      <c r="P26" s="105"/>
    </row>
    <row r="27" spans="1:16" ht="14.25" customHeight="1">
      <c r="A27" s="98"/>
      <c r="B27" s="83"/>
      <c r="C27" s="83" t="s">
        <v>184</v>
      </c>
      <c r="D27" s="83"/>
      <c r="E27" s="83"/>
      <c r="F27" s="83"/>
      <c r="G27" s="83"/>
      <c r="H27" s="83"/>
      <c r="I27" s="83"/>
      <c r="J27" s="83"/>
      <c r="K27" s="83"/>
      <c r="L27" s="83"/>
      <c r="M27" s="151"/>
      <c r="N27" s="168"/>
      <c r="O27" s="99"/>
      <c r="P27" s="100"/>
    </row>
    <row r="28" spans="1:16" ht="14.25" customHeight="1">
      <c r="A28" s="95"/>
      <c r="B28" s="84"/>
      <c r="C28" s="84" t="s">
        <v>185</v>
      </c>
      <c r="D28" s="84"/>
      <c r="E28" s="84"/>
      <c r="F28" s="84"/>
      <c r="G28" s="84"/>
      <c r="H28" s="84"/>
      <c r="I28" s="84"/>
      <c r="J28" s="84"/>
      <c r="K28" s="84"/>
      <c r="L28" s="84"/>
      <c r="M28" s="154">
        <f>'Form2 CUM BLDG'!$K$73</f>
        <v>3190996.9</v>
      </c>
      <c r="N28" s="171"/>
      <c r="O28" s="111"/>
      <c r="P28" s="97"/>
    </row>
    <row r="29" spans="1:16" ht="14.25" customHeight="1">
      <c r="A29" s="95"/>
      <c r="B29" s="84"/>
      <c r="C29" s="84" t="s">
        <v>186</v>
      </c>
      <c r="D29" s="84"/>
      <c r="E29" s="84"/>
      <c r="F29" s="84"/>
      <c r="G29" s="84"/>
      <c r="H29" s="84"/>
      <c r="I29" s="84"/>
      <c r="J29" s="84"/>
      <c r="K29" s="84"/>
      <c r="L29" s="84"/>
      <c r="M29" s="154">
        <f>'Form2 CUM BLDG'!$M$73</f>
        <v>6384653</v>
      </c>
      <c r="N29" s="171"/>
      <c r="O29" s="111"/>
      <c r="P29" s="97"/>
    </row>
    <row r="30" spans="1:16" ht="14.25" customHeight="1">
      <c r="A30" s="95" t="s">
        <v>187</v>
      </c>
      <c r="B30" s="84"/>
      <c r="C30" s="84" t="s">
        <v>188</v>
      </c>
      <c r="D30" s="84"/>
      <c r="E30" s="84"/>
      <c r="F30" s="84"/>
      <c r="G30" s="84"/>
      <c r="H30" s="84"/>
      <c r="I30" s="84"/>
      <c r="J30" s="84"/>
      <c r="K30" s="84"/>
      <c r="L30" s="84"/>
      <c r="M30" s="150">
        <f>SUM(M24:M29)</f>
        <v>10997780.75</v>
      </c>
      <c r="N30" s="150"/>
      <c r="O30" s="96"/>
      <c r="P30" s="97"/>
    </row>
    <row r="31" spans="1:16" ht="14.25" customHeight="1">
      <c r="A31" s="95" t="s">
        <v>189</v>
      </c>
      <c r="B31" s="84"/>
      <c r="C31" s="84" t="s">
        <v>190</v>
      </c>
      <c r="D31" s="84"/>
      <c r="E31" s="84"/>
      <c r="F31" s="84"/>
      <c r="G31" s="84"/>
      <c r="H31" s="84"/>
      <c r="I31" s="84"/>
      <c r="J31" s="84"/>
      <c r="K31" s="84"/>
      <c r="L31" s="84"/>
      <c r="M31" s="150">
        <f>SUM(M21-M30)</f>
        <v>-236083.75</v>
      </c>
      <c r="N31" s="150"/>
      <c r="O31" s="96"/>
      <c r="P31" s="97"/>
    </row>
    <row r="32" spans="1:16" ht="14.25" customHeight="1">
      <c r="A32" s="98" t="s">
        <v>191</v>
      </c>
      <c r="B32" s="83"/>
      <c r="C32" s="83" t="s">
        <v>192</v>
      </c>
      <c r="D32" s="83"/>
      <c r="E32" s="83"/>
      <c r="F32" s="83"/>
      <c r="G32" s="83"/>
      <c r="H32" s="83"/>
      <c r="I32" s="83"/>
      <c r="J32" s="83"/>
      <c r="K32" s="83"/>
      <c r="L32" s="83"/>
      <c r="M32" s="151"/>
      <c r="N32" s="168"/>
      <c r="O32" s="99"/>
      <c r="P32" s="100"/>
    </row>
    <row r="33" spans="1:16" ht="14.25" customHeight="1">
      <c r="A33" s="95"/>
      <c r="B33" s="84"/>
      <c r="C33" s="84" t="s">
        <v>193</v>
      </c>
      <c r="D33" s="84"/>
      <c r="E33" s="84"/>
      <c r="F33" s="84"/>
      <c r="G33" s="84"/>
      <c r="H33" s="84"/>
      <c r="I33" s="84"/>
      <c r="J33" s="84"/>
      <c r="K33" s="84"/>
      <c r="L33" s="84"/>
      <c r="M33" s="150">
        <f>352464</f>
        <v>352464</v>
      </c>
      <c r="N33" s="167"/>
      <c r="O33" s="96"/>
      <c r="P33" s="97"/>
    </row>
    <row r="34" spans="1:16" ht="14.25" customHeight="1">
      <c r="A34" s="95" t="s">
        <v>194</v>
      </c>
      <c r="B34" s="84"/>
      <c r="C34" s="84" t="s">
        <v>195</v>
      </c>
      <c r="D34" s="84"/>
      <c r="E34" s="84"/>
      <c r="F34" s="84"/>
      <c r="G34" s="84"/>
      <c r="H34" s="84"/>
      <c r="I34" s="84"/>
      <c r="J34" s="84"/>
      <c r="K34" s="84"/>
      <c r="L34" s="84"/>
      <c r="M34" s="150">
        <f>SUM(M31,M33)</f>
        <v>116380.25</v>
      </c>
      <c r="N34" s="150"/>
      <c r="O34" s="96"/>
      <c r="P34" s="97"/>
    </row>
    <row r="35" spans="1:16" ht="14.25" customHeight="1">
      <c r="A35" s="95" t="s">
        <v>196</v>
      </c>
      <c r="B35" s="84"/>
      <c r="C35" s="84" t="s">
        <v>197</v>
      </c>
      <c r="D35" s="84"/>
      <c r="E35" s="84"/>
      <c r="F35" s="84"/>
      <c r="G35" s="84"/>
      <c r="H35" s="84"/>
      <c r="I35" s="84"/>
      <c r="J35" s="84"/>
      <c r="K35" s="84"/>
      <c r="L35" s="84"/>
      <c r="M35" s="150"/>
      <c r="N35" s="167"/>
      <c r="O35" s="96"/>
      <c r="P35" s="97"/>
    </row>
    <row r="36" spans="1:16" ht="14.25" customHeight="1">
      <c r="A36" s="95" t="s">
        <v>198</v>
      </c>
      <c r="B36" s="84"/>
      <c r="C36" s="84" t="s">
        <v>199</v>
      </c>
      <c r="D36" s="84"/>
      <c r="E36" s="84"/>
      <c r="F36" s="84"/>
      <c r="G36" s="84"/>
      <c r="H36" s="84"/>
      <c r="I36" s="84"/>
      <c r="J36" s="84"/>
      <c r="K36" s="84"/>
      <c r="L36" s="84"/>
      <c r="M36" s="150">
        <f>SUM(M34-M35)</f>
        <v>116380.25</v>
      </c>
      <c r="N36" s="150"/>
      <c r="O36" s="96"/>
      <c r="P36" s="97"/>
    </row>
    <row r="37" spans="1:16" ht="14.25" customHeight="1">
      <c r="A37" s="95" t="s">
        <v>200</v>
      </c>
      <c r="B37" s="84"/>
      <c r="C37" s="84" t="s">
        <v>201</v>
      </c>
      <c r="D37" s="84"/>
      <c r="E37" s="84"/>
      <c r="F37" s="84"/>
      <c r="G37" s="84"/>
      <c r="H37" s="84"/>
      <c r="I37" s="84"/>
      <c r="J37" s="84"/>
      <c r="K37" s="84"/>
      <c r="L37" s="84"/>
      <c r="M37" s="106" t="s">
        <v>202</v>
      </c>
      <c r="N37" s="106" t="s">
        <v>202</v>
      </c>
      <c r="O37" s="106" t="s">
        <v>202</v>
      </c>
      <c r="P37" s="97"/>
    </row>
    <row r="38" spans="1:16" ht="14.25" customHeight="1">
      <c r="A38" s="95" t="s">
        <v>203</v>
      </c>
      <c r="B38" s="84"/>
      <c r="C38" s="84" t="s">
        <v>204</v>
      </c>
      <c r="D38" s="84"/>
      <c r="E38" s="84"/>
      <c r="F38" s="84"/>
      <c r="G38" s="84"/>
      <c r="H38" s="84"/>
      <c r="I38" s="84"/>
      <c r="J38" s="84"/>
      <c r="K38" s="84"/>
      <c r="L38" s="84"/>
      <c r="M38" s="150">
        <f>SUM(M34-M35)</f>
        <v>116380.25</v>
      </c>
      <c r="N38" s="150"/>
      <c r="O38" s="96"/>
      <c r="P38" s="97"/>
    </row>
    <row r="39" spans="1:16" ht="14.25" customHeight="1" thickBot="1">
      <c r="A39" s="107" t="s">
        <v>205</v>
      </c>
      <c r="B39" s="108"/>
      <c r="C39" s="108" t="s">
        <v>206</v>
      </c>
      <c r="D39" s="108"/>
      <c r="E39" s="108"/>
      <c r="F39" s="108"/>
      <c r="G39" s="108"/>
      <c r="H39" s="108"/>
      <c r="I39" s="108"/>
      <c r="J39" s="108"/>
      <c r="K39" s="108"/>
      <c r="L39" s="108"/>
      <c r="M39" s="117">
        <f>M38/(O8/100)</f>
        <v>7.3313601271288434E-3</v>
      </c>
      <c r="N39" s="117"/>
      <c r="O39" s="109"/>
      <c r="P39" s="110"/>
    </row>
    <row r="40" spans="1:16" ht="13.5" thickTop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1" spans="1:16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</row>
    <row r="42" spans="1:16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16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</sheetData>
  <mergeCells count="4">
    <mergeCell ref="K7:L7"/>
    <mergeCell ref="J8:L8"/>
    <mergeCell ref="O7:P7"/>
    <mergeCell ref="O8:P8"/>
  </mergeCells>
  <phoneticPr fontId="0" type="noConversion"/>
  <printOptions horizontalCentered="1"/>
  <pageMargins left="0.25" right="0.25" top="0.25" bottom="0.25" header="0.5" footer="0.5"/>
  <pageSetup paperSize="5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Form1 GENERAL</vt:lpstr>
      <vt:lpstr>Form1 CUM BLDG</vt:lpstr>
      <vt:lpstr>Form2 GENERAL</vt:lpstr>
      <vt:lpstr>Form2 CUM BLDG</vt:lpstr>
      <vt:lpstr>Form4b GENERAL</vt:lpstr>
      <vt:lpstr>Form4b CUM BLDG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Damon Tsouklis</cp:lastModifiedBy>
  <cp:lastPrinted>2009-12-03T16:23:33Z</cp:lastPrinted>
  <dcterms:created xsi:type="dcterms:W3CDTF">2001-05-25T15:00:12Z</dcterms:created>
  <dcterms:modified xsi:type="dcterms:W3CDTF">2009-12-08T20:13:40Z</dcterms:modified>
</cp:coreProperties>
</file>